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erverapp\sgks\User\Лахно Т.С\Раскрытие информации ЭЭ\УГРЦТ сайт\"/>
    </mc:Choice>
  </mc:AlternateContent>
  <bookViews>
    <workbookView xWindow="32760" yWindow="45" windowWidth="14760" windowHeight="10815" tabRatio="820"/>
  </bookViews>
  <sheets>
    <sheet name="2021" sheetId="42" r:id="rId1"/>
    <sheet name="январь" sheetId="19" r:id="rId2"/>
    <sheet name="февраль" sheetId="31" r:id="rId3"/>
    <sheet name="март" sheetId="32" r:id="rId4"/>
    <sheet name="апрель" sheetId="33" r:id="rId5"/>
    <sheet name="май" sheetId="34" r:id="rId6"/>
    <sheet name="июнь" sheetId="35" r:id="rId7"/>
    <sheet name="июль" sheetId="36" r:id="rId8"/>
    <sheet name="август" sheetId="37" r:id="rId9"/>
    <sheet name="сентябрь" sheetId="38" r:id="rId10"/>
    <sheet name="октябрь" sheetId="39" r:id="rId11"/>
    <sheet name="ноябрь" sheetId="40" r:id="rId12"/>
    <sheet name="декабрь" sheetId="41" r:id="rId13"/>
  </sheets>
  <calcPr calcId="162913"/>
</workbook>
</file>

<file path=xl/calcChain.xml><?xml version="1.0" encoding="utf-8"?>
<calcChain xmlns="http://schemas.openxmlformats.org/spreadsheetml/2006/main">
  <c r="H36" i="41" l="1"/>
  <c r="I16" i="40" l="1"/>
  <c r="I16" i="39"/>
  <c r="H48" i="41"/>
  <c r="H46" i="41"/>
  <c r="H44" i="41"/>
  <c r="H39" i="41"/>
  <c r="H38" i="41"/>
  <c r="H37" i="41"/>
  <c r="H32" i="41"/>
  <c r="H30" i="41"/>
  <c r="H26" i="41"/>
  <c r="H23" i="41"/>
  <c r="H21" i="41"/>
  <c r="H20" i="41"/>
  <c r="G48" i="41"/>
  <c r="I36" i="37" l="1"/>
  <c r="I36" i="35"/>
  <c r="H36" i="35"/>
  <c r="I36" i="34"/>
  <c r="H36" i="34"/>
  <c r="H37" i="34"/>
  <c r="H36" i="33" l="1"/>
  <c r="H27" i="36" l="1"/>
  <c r="I47" i="31" l="1"/>
  <c r="H47" i="31"/>
  <c r="I47" i="19"/>
  <c r="H47" i="19"/>
  <c r="H36" i="37" l="1"/>
  <c r="I15" i="36" l="1"/>
  <c r="H32" i="37"/>
  <c r="H20" i="37"/>
  <c r="H26" i="37"/>
  <c r="H30" i="37" l="1"/>
  <c r="H38" i="37" l="1"/>
  <c r="H39" i="37" l="1"/>
  <c r="H37" i="37" l="1"/>
  <c r="H23" i="37"/>
  <c r="H21" i="37"/>
  <c r="H44" i="37" l="1"/>
  <c r="H46" i="37"/>
  <c r="G26" i="35" l="1"/>
  <c r="H32" i="35" l="1"/>
  <c r="H20" i="35"/>
  <c r="H26" i="35"/>
  <c r="H30" i="35"/>
  <c r="H38" i="35"/>
  <c r="H39" i="35"/>
  <c r="H37" i="35"/>
  <c r="H21" i="35"/>
  <c r="H33" i="35"/>
  <c r="H44" i="35"/>
  <c r="H46" i="35"/>
  <c r="H48" i="35"/>
  <c r="H26" i="34" l="1"/>
  <c r="H23" i="34"/>
  <c r="H21" i="34"/>
  <c r="H32" i="34" l="1"/>
  <c r="H20" i="34"/>
  <c r="H30" i="34"/>
  <c r="H38" i="34"/>
  <c r="I42" i="33"/>
  <c r="H39" i="34"/>
  <c r="H44" i="34"/>
  <c r="H46" i="34"/>
  <c r="H48" i="34"/>
  <c r="G48" i="34"/>
  <c r="G48" i="33"/>
  <c r="G48" i="32"/>
  <c r="G48" i="31"/>
  <c r="H36" i="32" l="1"/>
  <c r="H48" i="33" l="1"/>
  <c r="H46" i="33"/>
  <c r="H44" i="33"/>
  <c r="H39" i="33"/>
  <c r="H38" i="33"/>
  <c r="H37" i="33"/>
  <c r="H32" i="33"/>
  <c r="H30" i="33"/>
  <c r="H26" i="33"/>
  <c r="H23" i="33"/>
  <c r="H21" i="33"/>
  <c r="H20" i="33"/>
  <c r="H48" i="32" l="1"/>
  <c r="H46" i="32"/>
  <c r="H44" i="32"/>
  <c r="H39" i="32"/>
  <c r="H38" i="32"/>
  <c r="H37" i="32"/>
  <c r="H32" i="32"/>
  <c r="H30" i="32"/>
  <c r="H26" i="32"/>
  <c r="H21" i="32"/>
  <c r="H20" i="32"/>
  <c r="H36" i="31" l="1"/>
  <c r="H48" i="31" l="1"/>
  <c r="H46" i="31"/>
  <c r="H44" i="31"/>
  <c r="H37" i="31"/>
  <c r="H21" i="31"/>
  <c r="H39" i="31" l="1"/>
  <c r="H38" i="31"/>
  <c r="H30" i="31"/>
  <c r="H26" i="31"/>
  <c r="H32" i="31" l="1"/>
  <c r="H20" i="31"/>
  <c r="H20" i="19" l="1"/>
  <c r="H32" i="19"/>
  <c r="H26" i="19"/>
  <c r="H30" i="19"/>
  <c r="H36" i="19"/>
  <c r="H38" i="19" l="1"/>
  <c r="H39" i="19" l="1"/>
  <c r="H37" i="19"/>
  <c r="H21" i="19"/>
  <c r="H44" i="19"/>
  <c r="H46" i="19"/>
  <c r="H48" i="19" l="1"/>
  <c r="G16" i="42" l="1"/>
  <c r="H16" i="42"/>
  <c r="I16" i="42"/>
  <c r="G17" i="42"/>
  <c r="H17" i="42"/>
  <c r="I17" i="42"/>
  <c r="G18" i="42"/>
  <c r="H18" i="42"/>
  <c r="I18" i="42"/>
  <c r="G19" i="42"/>
  <c r="H19" i="42"/>
  <c r="I19" i="42"/>
  <c r="G20" i="42"/>
  <c r="H20" i="42"/>
  <c r="I20" i="42"/>
  <c r="G21" i="42"/>
  <c r="H21" i="42"/>
  <c r="I21" i="42"/>
  <c r="G22" i="42"/>
  <c r="H22" i="42"/>
  <c r="I22" i="42"/>
  <c r="G23" i="42"/>
  <c r="H23" i="42"/>
  <c r="I23" i="42"/>
  <c r="G24" i="42"/>
  <c r="H24" i="42"/>
  <c r="I24" i="42"/>
  <c r="G25" i="42"/>
  <c r="H25" i="42"/>
  <c r="I25" i="42"/>
  <c r="G26" i="42"/>
  <c r="H26" i="42"/>
  <c r="I26" i="42"/>
  <c r="G27" i="42"/>
  <c r="H27" i="42"/>
  <c r="I27" i="42"/>
  <c r="G28" i="42"/>
  <c r="H28" i="42"/>
  <c r="I28" i="42"/>
  <c r="G29" i="42"/>
  <c r="H29" i="42"/>
  <c r="I29" i="42"/>
  <c r="G30" i="42"/>
  <c r="H30" i="42"/>
  <c r="I30" i="42"/>
  <c r="G31" i="42"/>
  <c r="H31" i="42"/>
  <c r="I31" i="42"/>
  <c r="G32" i="42"/>
  <c r="H32" i="42"/>
  <c r="I32" i="42"/>
  <c r="G33" i="42"/>
  <c r="H33" i="42"/>
  <c r="I33" i="42"/>
  <c r="G34" i="42"/>
  <c r="H34" i="42"/>
  <c r="I34" i="42"/>
  <c r="G35" i="42"/>
  <c r="H35" i="42"/>
  <c r="I35" i="42"/>
  <c r="G36" i="42"/>
  <c r="H36" i="42"/>
  <c r="I36" i="42"/>
  <c r="G37" i="42"/>
  <c r="H37" i="42"/>
  <c r="I37" i="42"/>
  <c r="G38" i="42"/>
  <c r="H38" i="42"/>
  <c r="I38" i="42"/>
  <c r="G39" i="42"/>
  <c r="H39" i="42"/>
  <c r="I39" i="42"/>
  <c r="G40" i="42"/>
  <c r="H40" i="42"/>
  <c r="I40" i="42"/>
  <c r="G41" i="42"/>
  <c r="H41" i="42"/>
  <c r="I41" i="42"/>
  <c r="G42" i="42"/>
  <c r="H42" i="42"/>
  <c r="I42" i="42"/>
  <c r="G43" i="42"/>
  <c r="H43" i="42"/>
  <c r="I43" i="42"/>
  <c r="G44" i="42"/>
  <c r="H44" i="42"/>
  <c r="I44" i="42"/>
  <c r="G45" i="42"/>
  <c r="H45" i="42"/>
  <c r="I45" i="42"/>
  <c r="G46" i="42"/>
  <c r="H46" i="42"/>
  <c r="I46" i="42"/>
  <c r="G47" i="42"/>
  <c r="H47" i="42"/>
  <c r="I47" i="42"/>
  <c r="G48" i="42"/>
  <c r="H48" i="42"/>
  <c r="I48" i="42"/>
  <c r="G49" i="42"/>
  <c r="H49" i="42"/>
  <c r="I49" i="42"/>
  <c r="G50" i="42"/>
  <c r="H50" i="42"/>
  <c r="I50" i="42"/>
  <c r="G51" i="42"/>
  <c r="H51" i="42"/>
  <c r="I51" i="42"/>
  <c r="H15" i="42"/>
  <c r="I15" i="42"/>
  <c r="G15" i="42"/>
  <c r="I52" i="41"/>
  <c r="H52" i="41"/>
  <c r="G52" i="41"/>
  <c r="I52" i="40"/>
  <c r="H52" i="40"/>
  <c r="G52" i="40"/>
  <c r="I52" i="39"/>
  <c r="H52" i="39"/>
  <c r="G52" i="39"/>
  <c r="I52" i="38"/>
  <c r="H52" i="38"/>
  <c r="G52" i="38"/>
  <c r="I52" i="37"/>
  <c r="H52" i="37"/>
  <c r="G52" i="37"/>
  <c r="I52" i="36"/>
  <c r="H52" i="36"/>
  <c r="G52" i="36"/>
  <c r="I52" i="35"/>
  <c r="H52" i="35"/>
  <c r="G52" i="35"/>
  <c r="I52" i="34"/>
  <c r="G52" i="34"/>
  <c r="H52" i="34"/>
  <c r="I52" i="33"/>
  <c r="G52" i="33"/>
  <c r="I52" i="32"/>
  <c r="G52" i="32"/>
  <c r="H52" i="32"/>
  <c r="H52" i="31"/>
  <c r="I52" i="31"/>
  <c r="G52" i="31"/>
  <c r="H52" i="42" l="1"/>
  <c r="I52" i="42"/>
  <c r="G52" i="42"/>
  <c r="H52" i="33"/>
  <c r="H52" i="19"/>
  <c r="I52" i="19"/>
  <c r="G52" i="19"/>
</calcChain>
</file>

<file path=xl/sharedStrings.xml><?xml version="1.0" encoding="utf-8"?>
<sst xmlns="http://schemas.openxmlformats.org/spreadsheetml/2006/main" count="1274" uniqueCount="71">
  <si>
    <t>№ п/п</t>
  </si>
  <si>
    <t>Наименование населенного пункта</t>
  </si>
  <si>
    <t>Ед. изм.</t>
  </si>
  <si>
    <t>от 21.01.2004 № 24</t>
  </si>
  <si>
    <t>Итого</t>
  </si>
  <si>
    <t>Отпущено электроэнергии за декабрь</t>
  </si>
  <si>
    <t>Отпущено электроэнергии за апрель</t>
  </si>
  <si>
    <t>Отпущено электроэнергии за март</t>
  </si>
  <si>
    <t>Отпущено электроэнергии за май</t>
  </si>
  <si>
    <t>Отпущено электроэнергии за август</t>
  </si>
  <si>
    <t>Отпущено электроэнергии за октябрь</t>
  </si>
  <si>
    <t>Отпущено электроэнергии за ноябрь</t>
  </si>
  <si>
    <t>Отпущено электроэнергии за январь</t>
  </si>
  <si>
    <t>Отпущено электроэнергии за февраль</t>
  </si>
  <si>
    <t>п. Индига</t>
  </si>
  <si>
    <t>п. Бугрино</t>
  </si>
  <si>
    <t>с. Великовисочное</t>
  </si>
  <si>
    <t>с. Коткино</t>
  </si>
  <si>
    <t>п. Каратайка</t>
  </si>
  <si>
    <t>с. Оксино</t>
  </si>
  <si>
    <t>п. Нельмин-Нос</t>
  </si>
  <si>
    <t>п. Хорей-Вер</t>
  </si>
  <si>
    <t>с. Несь</t>
  </si>
  <si>
    <t>п. Шойна</t>
  </si>
  <si>
    <t>с. Ома</t>
  </si>
  <si>
    <t>п. Амдерма</t>
  </si>
  <si>
    <t>Стандартов раскрытия информации</t>
  </si>
  <si>
    <t>субъектами оптового и розничного</t>
  </si>
  <si>
    <t>рынков электрической энергии,</t>
  </si>
  <si>
    <t>утвержденных Постановлением</t>
  </si>
  <si>
    <t>Правительства РФ</t>
  </si>
  <si>
    <t>Форма раскрытия информации гарантирующими поставщиками, энергоснабжающими и энергосбытовыми организациями о фактическом полезном отпуске электрической энергии (мощности) потребителям по тарифным группам и уровням напряжения</t>
  </si>
  <si>
    <t>ВН</t>
  </si>
  <si>
    <t>СН1</t>
  </si>
  <si>
    <t>СН2</t>
  </si>
  <si>
    <t>НН</t>
  </si>
  <si>
    <t>По тарифу для населения</t>
  </si>
  <si>
    <t>По тарифу для 
МСП, СПК</t>
  </si>
  <si>
    <t>По тарифу для прочих
 потребителей</t>
  </si>
  <si>
    <t>Приложение к пункту 45 "г", 50 "б"</t>
  </si>
  <si>
    <t>кВтч.</t>
  </si>
  <si>
    <t>д. Лабожское</t>
  </si>
  <si>
    <t>д. Пылемец</t>
  </si>
  <si>
    <t>д. Тошвиска</t>
  </si>
  <si>
    <t>д. Щелино</t>
  </si>
  <si>
    <t>п. Выучейский</t>
  </si>
  <si>
    <t>п. Варнек</t>
  </si>
  <si>
    <t>д. Андег</t>
  </si>
  <si>
    <t>д. Осколково</t>
  </si>
  <si>
    <t>д. Мгла</t>
  </si>
  <si>
    <t>д. Чижа</t>
  </si>
  <si>
    <t>д. Каменка</t>
  </si>
  <si>
    <t>п. Хонгурей</t>
  </si>
  <si>
    <t>д. Вижас</t>
  </si>
  <si>
    <t>д. Снопа</t>
  </si>
  <si>
    <t>с. Нижняя Пеша</t>
  </si>
  <si>
    <t>д. Верхняя Пеша</t>
  </si>
  <si>
    <t>д. Волоковая</t>
  </si>
  <si>
    <t>д. Белушье</t>
  </si>
  <si>
    <t>д. Волонга</t>
  </si>
  <si>
    <t>д. Кия</t>
  </si>
  <si>
    <t>д. Куя</t>
  </si>
  <si>
    <t>д. Макарово</t>
  </si>
  <si>
    <t>п. Усть-Кара</t>
  </si>
  <si>
    <t>д. Устье</t>
  </si>
  <si>
    <t>п. Харута</t>
  </si>
  <si>
    <t>х</t>
  </si>
  <si>
    <t>Отпущено электроэнергии за июнь</t>
  </si>
  <si>
    <t>Отпущено электроэнергии за июль</t>
  </si>
  <si>
    <t>Отпущено электроэнергии за сентябрь</t>
  </si>
  <si>
    <t>Отпущено электроэнергии за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</si>
</sst>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B0F0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/>
    <xf numFmtId="2" fontId="2" fillId="0" borderId="0" xfId="0" applyNumberFormat="1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3" fontId="1" fillId="0" borderId="1" xfId="0" applyNumberFormat="1" applyFont="1" applyBorder="1" applyAlignment="1">
      <alignment horizontal="center"/>
    </xf>
    <xf numFmtId="1" fontId="1" fillId="0" borderId="0" xfId="0" applyNumberFormat="1" applyFont="1"/>
    <xf numFmtId="3" fontId="1" fillId="0" borderId="0" xfId="0" applyNumberFormat="1" applyFont="1"/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" fontId="3" fillId="0" borderId="0" xfId="0" applyNumberFormat="1" applyFont="1"/>
    <xf numFmtId="0" fontId="4" fillId="0" borderId="0" xfId="0" applyFont="1"/>
    <xf numFmtId="3" fontId="2" fillId="0" borderId="0" xfId="0" applyNumberFormat="1" applyFont="1" applyAlignment="1">
      <alignment vertical="center" wrapText="1"/>
    </xf>
    <xf numFmtId="3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abSelected="1" topLeftCell="A22" workbookViewId="0">
      <selection activeCell="I50" sqref="I50"/>
    </sheetView>
  </sheetViews>
  <sheetFormatPr defaultRowHeight="12.75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9.140625" style="9" customWidth="1"/>
    <col min="11" max="16384" width="9.140625" style="1"/>
  </cols>
  <sheetData>
    <row r="1" spans="1:13" x14ac:dyDescent="0.2">
      <c r="H1" s="18" t="s">
        <v>39</v>
      </c>
      <c r="I1" s="18"/>
    </row>
    <row r="2" spans="1:13" x14ac:dyDescent="0.2">
      <c r="H2" s="18" t="s">
        <v>26</v>
      </c>
      <c r="I2" s="18"/>
    </row>
    <row r="3" spans="1:13" x14ac:dyDescent="0.2">
      <c r="H3" s="18" t="s">
        <v>27</v>
      </c>
      <c r="I3" s="18"/>
    </row>
    <row r="4" spans="1:13" x14ac:dyDescent="0.2">
      <c r="H4" s="18" t="s">
        <v>28</v>
      </c>
      <c r="I4" s="18"/>
    </row>
    <row r="5" spans="1:13" x14ac:dyDescent="0.2">
      <c r="H5" s="18" t="s">
        <v>29</v>
      </c>
      <c r="I5" s="18"/>
    </row>
    <row r="6" spans="1:13" x14ac:dyDescent="0.2">
      <c r="C6" s="2"/>
      <c r="D6" s="2"/>
      <c r="E6" s="2"/>
      <c r="F6" s="2"/>
      <c r="G6" s="2"/>
      <c r="H6" s="18" t="s">
        <v>30</v>
      </c>
      <c r="I6" s="18"/>
    </row>
    <row r="7" spans="1:13" x14ac:dyDescent="0.2">
      <c r="G7" s="2"/>
      <c r="H7" s="18" t="s">
        <v>3</v>
      </c>
      <c r="I7" s="18"/>
    </row>
    <row r="9" spans="1:13" ht="12.75" customHeight="1" x14ac:dyDescent="0.2">
      <c r="A9" s="19" t="s">
        <v>31</v>
      </c>
      <c r="B9" s="19"/>
      <c r="C9" s="19"/>
      <c r="D9" s="19"/>
      <c r="E9" s="19"/>
      <c r="F9" s="19"/>
      <c r="G9" s="19"/>
      <c r="H9" s="19"/>
      <c r="I9" s="19"/>
      <c r="J9" s="15"/>
    </row>
    <row r="10" spans="1:13" ht="30.75" customHeight="1" x14ac:dyDescent="0.2">
      <c r="A10" s="19"/>
      <c r="B10" s="19"/>
      <c r="C10" s="19"/>
      <c r="D10" s="19"/>
      <c r="E10" s="19"/>
      <c r="F10" s="19"/>
      <c r="G10" s="19"/>
      <c r="H10" s="19"/>
      <c r="I10" s="19"/>
      <c r="J10" s="15"/>
    </row>
    <row r="12" spans="1:13" x14ac:dyDescent="0.2">
      <c r="A12" s="20" t="s">
        <v>0</v>
      </c>
      <c r="B12" s="23" t="s">
        <v>1</v>
      </c>
      <c r="C12" s="24" t="s">
        <v>2</v>
      </c>
      <c r="D12" s="23" t="s">
        <v>70</v>
      </c>
      <c r="E12" s="23"/>
      <c r="F12" s="23"/>
      <c r="G12" s="23"/>
      <c r="H12" s="23"/>
      <c r="I12" s="23"/>
    </row>
    <row r="13" spans="1:13" x14ac:dyDescent="0.2">
      <c r="A13" s="21"/>
      <c r="B13" s="23"/>
      <c r="C13" s="25"/>
      <c r="D13" s="4" t="s">
        <v>32</v>
      </c>
      <c r="E13" s="4" t="s">
        <v>33</v>
      </c>
      <c r="F13" s="4" t="s">
        <v>34</v>
      </c>
      <c r="G13" s="23" t="s">
        <v>35</v>
      </c>
      <c r="H13" s="23"/>
      <c r="I13" s="23"/>
    </row>
    <row r="14" spans="1:13" ht="28.5" customHeight="1" x14ac:dyDescent="0.2">
      <c r="A14" s="22"/>
      <c r="B14" s="23"/>
      <c r="C14" s="26"/>
      <c r="D14" s="4"/>
      <c r="E14" s="4"/>
      <c r="F14" s="4"/>
      <c r="G14" s="4" t="s">
        <v>36</v>
      </c>
      <c r="H14" s="4" t="s">
        <v>37</v>
      </c>
      <c r="I14" s="4" t="s">
        <v>38</v>
      </c>
    </row>
    <row r="15" spans="1:13" ht="15.75" customHeight="1" x14ac:dyDescent="0.2">
      <c r="A15" s="5">
        <v>1</v>
      </c>
      <c r="B15" s="6" t="s">
        <v>25</v>
      </c>
      <c r="C15" s="5" t="s">
        <v>40</v>
      </c>
      <c r="D15" s="5"/>
      <c r="E15" s="5"/>
      <c r="F15" s="5"/>
      <c r="G15" s="16">
        <f>январь!G15+февраль!G15+март!G15+апрель!G15+май!G15+июнь!G15+июль!G15+август!G15+сентябрь!G15+октябрь!G15+ноябрь!G15+декабрь!G15</f>
        <v>323634</v>
      </c>
      <c r="H15" s="16">
        <f>январь!H15+февраль!H15+март!H15+апрель!H15+май!H15+июнь!H15+июль!H15+август!H15+сентябрь!H15+октябрь!H15+ноябрь!H15+декабрь!H15</f>
        <v>22707</v>
      </c>
      <c r="I15" s="16">
        <f>январь!I15+февраль!I15+март!I15+апрель!I15+май!I15+июнь!I15+июль!I15+август!I15+сентябрь!I15+октябрь!I15+ноябрь!I15+декабрь!I15</f>
        <v>477310</v>
      </c>
      <c r="K15" s="9"/>
      <c r="L15" s="9"/>
      <c r="M15" s="9"/>
    </row>
    <row r="16" spans="1:13" ht="15.75" customHeight="1" x14ac:dyDescent="0.2">
      <c r="A16" s="5">
        <v>2</v>
      </c>
      <c r="B16" s="6" t="s">
        <v>47</v>
      </c>
      <c r="C16" s="5" t="s">
        <v>40</v>
      </c>
      <c r="D16" s="5"/>
      <c r="E16" s="5"/>
      <c r="F16" s="5"/>
      <c r="G16" s="16">
        <f>январь!G16+февраль!G16+март!G16+апрель!G16+май!G16+июнь!G16+июль!G16+август!G16+сентябрь!G16+октябрь!G16+ноябрь!G16+декабрь!G16</f>
        <v>226935</v>
      </c>
      <c r="H16" s="16">
        <f>январь!H16+февраль!H16+март!H16+апрель!H16+май!H16+июнь!H16+июль!H16+август!H16+сентябрь!H16+октябрь!H16+ноябрь!H16+декабрь!H16</f>
        <v>16223</v>
      </c>
      <c r="I16" s="16">
        <f>январь!I16+февраль!I16+март!I16+апрель!I16+май!I16+июнь!I16+июль!I16+август!I16+сентябрь!I16+октябрь!I16+ноябрь!I16+декабрь!I16</f>
        <v>75243</v>
      </c>
      <c r="K16" s="9"/>
      <c r="L16" s="9"/>
      <c r="M16" s="9"/>
    </row>
    <row r="17" spans="1:13" ht="15.75" customHeight="1" x14ac:dyDescent="0.2">
      <c r="A17" s="5">
        <v>3</v>
      </c>
      <c r="B17" s="6" t="s">
        <v>58</v>
      </c>
      <c r="C17" s="5" t="s">
        <v>40</v>
      </c>
      <c r="D17" s="5"/>
      <c r="E17" s="5"/>
      <c r="F17" s="5"/>
      <c r="G17" s="16">
        <f>январь!G17+февраль!G17+март!G17+апрель!G17+май!G17+июнь!G17+июль!G17+август!G17+сентябрь!G17+октябрь!G17+ноябрь!G17+декабрь!G17</f>
        <v>28219</v>
      </c>
      <c r="H17" s="16">
        <f>январь!H17+февраль!H17+март!H17+апрель!H17+май!H17+июнь!H17+июль!H17+август!H17+сентябрь!H17+октябрь!H17+ноябрь!H17+декабрь!H17</f>
        <v>0</v>
      </c>
      <c r="I17" s="16">
        <f>январь!I17+февраль!I17+март!I17+апрель!I17+май!I17+июнь!I17+июль!I17+август!I17+сентябрь!I17+октябрь!I17+ноябрь!I17+декабрь!I17</f>
        <v>5248</v>
      </c>
      <c r="K17" s="9"/>
      <c r="L17" s="9"/>
      <c r="M17" s="9"/>
    </row>
    <row r="18" spans="1:13" ht="15.75" customHeight="1" x14ac:dyDescent="0.2">
      <c r="A18" s="5">
        <v>4</v>
      </c>
      <c r="B18" s="6" t="s">
        <v>15</v>
      </c>
      <c r="C18" s="5" t="s">
        <v>40</v>
      </c>
      <c r="D18" s="5"/>
      <c r="E18" s="5"/>
      <c r="F18" s="5"/>
      <c r="G18" s="16">
        <f>январь!G18+февраль!G18+март!G18+апрель!G18+май!G18+июнь!G18+июль!G18+август!G18+сентябрь!G18+октябрь!G18+ноябрь!G18+декабрь!G18</f>
        <v>631512</v>
      </c>
      <c r="H18" s="16">
        <f>январь!H18+февраль!H18+март!H18+апрель!H18+май!H18+июнь!H18+июль!H18+август!H18+сентябрь!H18+октябрь!H18+ноябрь!H18+декабрь!H18</f>
        <v>30171</v>
      </c>
      <c r="I18" s="16">
        <f>январь!I18+февраль!I18+март!I18+апрель!I18+май!I18+июнь!I18+июль!I18+август!I18+сентябрь!I18+октябрь!I18+ноябрь!I18+декабрь!I18</f>
        <v>71136</v>
      </c>
      <c r="K18" s="9"/>
      <c r="L18" s="9"/>
      <c r="M18" s="9"/>
    </row>
    <row r="19" spans="1:13" ht="15.75" customHeight="1" x14ac:dyDescent="0.2">
      <c r="A19" s="5">
        <v>5</v>
      </c>
      <c r="B19" s="6" t="s">
        <v>46</v>
      </c>
      <c r="C19" s="5" t="s">
        <v>40</v>
      </c>
      <c r="D19" s="5"/>
      <c r="E19" s="5"/>
      <c r="F19" s="5"/>
      <c r="G19" s="16">
        <f>январь!G19+февраль!G19+март!G19+апрель!G19+май!G19+июнь!G19+июль!G19+август!G19+сентябрь!G19+октябрь!G19+ноябрь!G19+декабрь!G19</f>
        <v>63099</v>
      </c>
      <c r="H19" s="16">
        <f>январь!H19+февраль!H19+март!H19+апрель!H19+май!H19+июнь!H19+июль!H19+август!H19+сентябрь!H19+октябрь!H19+ноябрь!H19+декабрь!H19</f>
        <v>19886</v>
      </c>
      <c r="I19" s="16">
        <f>январь!I19+февраль!I19+март!I19+апрель!I19+май!I19+июнь!I19+июль!I19+август!I19+сентябрь!I19+октябрь!I19+ноябрь!I19+декабрь!I19</f>
        <v>30708</v>
      </c>
      <c r="K19" s="9"/>
      <c r="L19" s="9"/>
      <c r="M19" s="9"/>
    </row>
    <row r="20" spans="1:13" ht="15.75" customHeight="1" x14ac:dyDescent="0.2">
      <c r="A20" s="5">
        <v>6</v>
      </c>
      <c r="B20" s="6" t="s">
        <v>16</v>
      </c>
      <c r="C20" s="5" t="s">
        <v>40</v>
      </c>
      <c r="D20" s="5"/>
      <c r="E20" s="5"/>
      <c r="F20" s="5"/>
      <c r="G20" s="16">
        <f>январь!G20+февраль!G20+март!G20+апрель!G20+май!G20+июнь!G20+июль!G20+август!G20+сентябрь!G20+октябрь!G20+ноябрь!G20+декабрь!G20</f>
        <v>674163</v>
      </c>
      <c r="H20" s="16">
        <f>январь!H20+февраль!H20+март!H20+апрель!H20+май!H20+июнь!H20+июль!H20+август!H20+сентябрь!H20+октябрь!H20+ноябрь!H20+декабрь!H20</f>
        <v>349758</v>
      </c>
      <c r="I20" s="16">
        <f>январь!I20+февраль!I20+март!I20+апрель!I20+май!I20+июнь!I20+июль!I20+август!I20+сентябрь!I20+октябрь!I20+ноябрь!I20+декабрь!I20</f>
        <v>322196</v>
      </c>
      <c r="K20" s="9"/>
      <c r="L20" s="9"/>
      <c r="M20" s="9"/>
    </row>
    <row r="21" spans="1:13" ht="15.75" customHeight="1" x14ac:dyDescent="0.2">
      <c r="A21" s="5">
        <v>7</v>
      </c>
      <c r="B21" s="6" t="s">
        <v>56</v>
      </c>
      <c r="C21" s="5" t="s">
        <v>40</v>
      </c>
      <c r="D21" s="5"/>
      <c r="E21" s="5"/>
      <c r="F21" s="5"/>
      <c r="G21" s="16">
        <f>январь!G21+февраль!G21+март!G21+апрель!G21+май!G21+июнь!G21+июль!G21+август!G21+сентябрь!G21+октябрь!G21+ноябрь!G21+декабрь!G21</f>
        <v>135412</v>
      </c>
      <c r="H21" s="16">
        <f>январь!H21+февраль!H21+март!H21+апрель!H21+май!H21+июнь!H21+июль!H21+август!H21+сентябрь!H21+октябрь!H21+ноябрь!H21+декабрь!H21</f>
        <v>99461</v>
      </c>
      <c r="I21" s="16">
        <f>январь!I21+февраль!I21+март!I21+апрель!I21+май!I21+июнь!I21+июль!I21+август!I21+сентябрь!I21+октябрь!I21+ноябрь!I21+декабрь!I21</f>
        <v>42329</v>
      </c>
      <c r="K21" s="9"/>
      <c r="L21" s="9"/>
      <c r="M21" s="9"/>
    </row>
    <row r="22" spans="1:13" ht="15.75" customHeight="1" x14ac:dyDescent="0.2">
      <c r="A22" s="5">
        <v>8</v>
      </c>
      <c r="B22" s="6" t="s">
        <v>53</v>
      </c>
      <c r="C22" s="5" t="s">
        <v>40</v>
      </c>
      <c r="D22" s="5"/>
      <c r="E22" s="5"/>
      <c r="F22" s="5"/>
      <c r="G22" s="16">
        <f>январь!G22+февраль!G22+март!G22+апрель!G22+май!G22+июнь!G22+июль!G22+август!G22+сентябрь!G22+октябрь!G22+ноябрь!G22+декабрь!G22</f>
        <v>76530</v>
      </c>
      <c r="H22" s="16">
        <f>январь!H22+февраль!H22+март!H22+апрель!H22+май!H22+июнь!H22+июль!H22+август!H22+сентябрь!H22+октябрь!H22+ноябрь!H22+декабрь!H22</f>
        <v>21860</v>
      </c>
      <c r="I22" s="16">
        <f>январь!I22+февраль!I22+март!I22+апрель!I22+май!I22+июнь!I22+июль!I22+август!I22+сентябрь!I22+октябрь!I22+ноябрь!I22+декабрь!I22</f>
        <v>41992</v>
      </c>
      <c r="K22" s="9"/>
      <c r="L22" s="9"/>
      <c r="M22" s="9"/>
    </row>
    <row r="23" spans="1:13" ht="15.75" customHeight="1" x14ac:dyDescent="0.2">
      <c r="A23" s="5">
        <v>9</v>
      </c>
      <c r="B23" s="6" t="s">
        <v>57</v>
      </c>
      <c r="C23" s="5" t="s">
        <v>40</v>
      </c>
      <c r="D23" s="5"/>
      <c r="E23" s="5"/>
      <c r="F23" s="5"/>
      <c r="G23" s="16">
        <f>январь!G23+февраль!G23+март!G23+апрель!G23+май!G23+июнь!G23+июль!G23+август!G23+сентябрь!G23+октябрь!G23+ноябрь!G23+декабрь!G23</f>
        <v>76056</v>
      </c>
      <c r="H23" s="16">
        <f>январь!H23+февраль!H23+март!H23+апрель!H23+май!H23+июнь!H23+июль!H23+август!H23+сентябрь!H23+октябрь!H23+ноябрь!H23+декабрь!H23</f>
        <v>8830</v>
      </c>
      <c r="I23" s="16">
        <f>январь!I23+февраль!I23+март!I23+апрель!I23+май!I23+июнь!I23+июль!I23+август!I23+сентябрь!I23+октябрь!I23+ноябрь!I23+декабрь!I23</f>
        <v>35251</v>
      </c>
      <c r="K23" s="9"/>
      <c r="L23" s="9"/>
      <c r="M23" s="9"/>
    </row>
    <row r="24" spans="1:13" ht="15.75" customHeight="1" x14ac:dyDescent="0.2">
      <c r="A24" s="5">
        <v>10</v>
      </c>
      <c r="B24" s="6" t="s">
        <v>59</v>
      </c>
      <c r="C24" s="5" t="s">
        <v>40</v>
      </c>
      <c r="D24" s="5"/>
      <c r="E24" s="5"/>
      <c r="F24" s="5"/>
      <c r="G24" s="16">
        <f>январь!G24+февраль!G24+март!G24+апрель!G24+май!G24+июнь!G24+июль!G24+август!G24+сентябрь!G24+октябрь!G24+ноябрь!G24+декабрь!G24</f>
        <v>29791</v>
      </c>
      <c r="H24" s="16">
        <f>январь!H24+февраль!H24+март!H24+апрель!H24+май!H24+июнь!H24+июль!H24+август!H24+сентябрь!H24+октябрь!H24+ноябрь!H24+декабрь!H24</f>
        <v>9394</v>
      </c>
      <c r="I24" s="16">
        <f>январь!I24+февраль!I24+март!I24+апрель!I24+май!I24+июнь!I24+июль!I24+август!I24+сентябрь!I24+октябрь!I24+ноябрь!I24+декабрь!I24</f>
        <v>11004</v>
      </c>
      <c r="K24" s="9"/>
      <c r="L24" s="9"/>
      <c r="M24" s="9"/>
    </row>
    <row r="25" spans="1:13" ht="15.75" customHeight="1" x14ac:dyDescent="0.2">
      <c r="A25" s="5">
        <v>11</v>
      </c>
      <c r="B25" s="6" t="s">
        <v>45</v>
      </c>
      <c r="C25" s="5" t="s">
        <v>40</v>
      </c>
      <c r="D25" s="5"/>
      <c r="E25" s="5"/>
      <c r="F25" s="5"/>
      <c r="G25" s="16">
        <f>январь!G25+февраль!G25+март!G25+апрель!G25+май!G25+июнь!G25+июль!G25+август!G25+сентябрь!G25+октябрь!G25+ноябрь!G25+декабрь!G25</f>
        <v>136029</v>
      </c>
      <c r="H25" s="16">
        <f>январь!H25+февраль!H25+март!H25+апрель!H25+май!H25+июнь!H25+июль!H25+август!H25+сентябрь!H25+октябрь!H25+ноябрь!H25+декабрь!H25</f>
        <v>0</v>
      </c>
      <c r="I25" s="16">
        <f>январь!I25+февраль!I25+март!I25+апрель!I25+май!I25+июнь!I25+июль!I25+август!I25+сентябрь!I25+октябрь!I25+ноябрь!I25+декабрь!I25</f>
        <v>53923</v>
      </c>
      <c r="K25" s="9"/>
      <c r="L25" s="9"/>
      <c r="M25" s="9"/>
    </row>
    <row r="26" spans="1:13" ht="15.75" customHeight="1" x14ac:dyDescent="0.2">
      <c r="A26" s="5">
        <v>12</v>
      </c>
      <c r="B26" s="6" t="s">
        <v>14</v>
      </c>
      <c r="C26" s="5" t="s">
        <v>40</v>
      </c>
      <c r="D26" s="5"/>
      <c r="E26" s="5"/>
      <c r="F26" s="5"/>
      <c r="G26" s="16">
        <f>январь!G26+февраль!G26+март!G26+апрель!G26+май!G26+июнь!G26+июль!G26+август!G26+сентябрь!G26+октябрь!G26+ноябрь!G26+декабрь!G26</f>
        <v>854825</v>
      </c>
      <c r="H26" s="16">
        <f>январь!H26+февраль!H26+март!H26+апрель!H26+май!H26+июнь!H26+июль!H26+август!H26+сентябрь!H26+октябрь!H26+ноябрь!H26+декабрь!H26</f>
        <v>153429</v>
      </c>
      <c r="I26" s="16">
        <f>январь!I26+февраль!I26+март!I26+апрель!I26+май!I26+июнь!I26+июль!I26+август!I26+сентябрь!I26+октябрь!I26+ноябрь!I26+декабрь!I26</f>
        <v>231778</v>
      </c>
      <c r="K26" s="9"/>
      <c r="L26" s="9"/>
      <c r="M26" s="9"/>
    </row>
    <row r="27" spans="1:13" ht="15.75" customHeight="1" x14ac:dyDescent="0.2">
      <c r="A27" s="5">
        <v>13</v>
      </c>
      <c r="B27" s="6" t="s">
        <v>51</v>
      </c>
      <c r="C27" s="5" t="s">
        <v>40</v>
      </c>
      <c r="D27" s="5"/>
      <c r="E27" s="5"/>
      <c r="F27" s="5"/>
      <c r="G27" s="16">
        <f>январь!G27+февраль!G27+март!G27+апрель!G27+май!G27+июнь!G27+июль!G27+август!G27+сентябрь!G27+октябрь!G27+ноябрь!G27+декабрь!G27</f>
        <v>129786</v>
      </c>
      <c r="H27" s="16">
        <f>январь!H27+февраль!H27+март!H27+апрель!H27+май!H27+июнь!H27+июль!H27+август!H27+сентябрь!H27+октябрь!H27+ноябрь!H27+декабрь!H27</f>
        <v>17664</v>
      </c>
      <c r="I27" s="16">
        <f>январь!I27+февраль!I27+март!I27+апрель!I27+май!I27+июнь!I27+июль!I27+август!I27+сентябрь!I27+октябрь!I27+ноябрь!I27+декабрь!I27</f>
        <v>38571</v>
      </c>
      <c r="K27" s="9"/>
      <c r="L27" s="9"/>
      <c r="M27" s="9"/>
    </row>
    <row r="28" spans="1:13" ht="15.75" customHeight="1" x14ac:dyDescent="0.2">
      <c r="A28" s="5">
        <v>14</v>
      </c>
      <c r="B28" s="6" t="s">
        <v>18</v>
      </c>
      <c r="C28" s="5" t="s">
        <v>40</v>
      </c>
      <c r="D28" s="5"/>
      <c r="E28" s="5"/>
      <c r="F28" s="5"/>
      <c r="G28" s="16">
        <f>январь!G28+февраль!G28+март!G28+апрель!G28+май!G28+июнь!G28+июль!G28+август!G28+сентябрь!G28+октябрь!G28+ноябрь!G28+декабрь!G28</f>
        <v>714867</v>
      </c>
      <c r="H28" s="16">
        <f>январь!H28+февраль!H28+март!H28+апрель!H28+май!H28+июнь!H28+июль!H28+август!H28+сентябрь!H28+октябрь!H28+ноябрь!H28+декабрь!H28</f>
        <v>46129</v>
      </c>
      <c r="I28" s="16">
        <f>январь!I28+февраль!I28+март!I28+апрель!I28+май!I28+июнь!I28+июль!I28+август!I28+сентябрь!I28+октябрь!I28+ноябрь!I28+декабрь!I28</f>
        <v>175267</v>
      </c>
      <c r="K28" s="9"/>
      <c r="L28" s="9"/>
      <c r="M28" s="9"/>
    </row>
    <row r="29" spans="1:13" ht="15.75" customHeight="1" x14ac:dyDescent="0.2">
      <c r="A29" s="5">
        <v>15</v>
      </c>
      <c r="B29" s="10" t="s">
        <v>60</v>
      </c>
      <c r="C29" s="5" t="s">
        <v>40</v>
      </c>
      <c r="D29" s="5"/>
      <c r="E29" s="5"/>
      <c r="F29" s="5"/>
      <c r="G29" s="16">
        <f>январь!G29+февраль!G29+март!G29+апрель!G29+май!G29+июнь!G29+июль!G29+август!G29+сентябрь!G29+октябрь!G29+ноябрь!G29+декабрь!G29</f>
        <v>70611</v>
      </c>
      <c r="H29" s="16">
        <f>январь!H29+февраль!H29+март!H29+апрель!H29+май!H29+июнь!H29+июль!H29+август!H29+сентябрь!H29+октябрь!H29+ноябрь!H29+декабрь!H29</f>
        <v>1200</v>
      </c>
      <c r="I29" s="16">
        <f>январь!I29+февраль!I29+март!I29+апрель!I29+май!I29+июнь!I29+июль!I29+август!I29+сентябрь!I29+октябрь!I29+ноябрь!I29+декабрь!I29</f>
        <v>12433</v>
      </c>
      <c r="K29" s="9"/>
      <c r="L29" s="9"/>
      <c r="M29" s="9"/>
    </row>
    <row r="30" spans="1:13" ht="15.75" customHeight="1" x14ac:dyDescent="0.2">
      <c r="A30" s="5">
        <v>16</v>
      </c>
      <c r="B30" s="10" t="s">
        <v>17</v>
      </c>
      <c r="C30" s="5" t="s">
        <v>40</v>
      </c>
      <c r="D30" s="5"/>
      <c r="E30" s="5"/>
      <c r="F30" s="5"/>
      <c r="G30" s="16">
        <f>январь!G30+февраль!G30+март!G30+апрель!G30+май!G30+июнь!G30+июль!G30+август!G30+сентябрь!G30+октябрь!G30+ноябрь!G30+декабрь!G30</f>
        <v>690985</v>
      </c>
      <c r="H30" s="16">
        <f>январь!H30+февраль!H30+март!H30+апрель!H30+май!H30+июнь!H30+июль!H30+август!H30+сентябрь!H30+октябрь!H30+ноябрь!H30+декабрь!H30</f>
        <v>561613</v>
      </c>
      <c r="I30" s="16">
        <f>январь!I30+февраль!I30+март!I30+апрель!I30+май!I30+июнь!I30+июль!I30+август!I30+сентябрь!I30+октябрь!I30+ноябрь!I30+декабрь!I30</f>
        <v>150035</v>
      </c>
      <c r="K30" s="9"/>
      <c r="L30" s="9"/>
      <c r="M30" s="9"/>
    </row>
    <row r="31" spans="1:13" ht="15.75" customHeight="1" x14ac:dyDescent="0.2">
      <c r="A31" s="5">
        <v>17</v>
      </c>
      <c r="B31" s="10" t="s">
        <v>61</v>
      </c>
      <c r="C31" s="5" t="s">
        <v>40</v>
      </c>
      <c r="D31" s="5"/>
      <c r="E31" s="5"/>
      <c r="F31" s="5"/>
      <c r="G31" s="16">
        <f>январь!G31+февраль!G31+март!G31+апрель!G31+май!G31+июнь!G31+июль!G31+август!G31+сентябрь!G31+октябрь!G31+ноябрь!G31+декабрь!G31</f>
        <v>143575</v>
      </c>
      <c r="H31" s="16">
        <f>январь!H31+февраль!H31+март!H31+апрель!H31+май!H31+июнь!H31+июль!H31+август!H31+сентябрь!H31+октябрь!H31+ноябрь!H31+декабрь!H31</f>
        <v>2833</v>
      </c>
      <c r="I31" s="16">
        <f>январь!I31+февраль!I31+март!I31+апрель!I31+май!I31+июнь!I31+июль!I31+август!I31+сентябрь!I31+октябрь!I31+ноябрь!I31+декабрь!I31</f>
        <v>12949</v>
      </c>
      <c r="K31" s="9"/>
      <c r="L31" s="9"/>
      <c r="M31" s="9"/>
    </row>
    <row r="32" spans="1:13" ht="15.75" customHeight="1" x14ac:dyDescent="0.2">
      <c r="A32" s="5">
        <v>18</v>
      </c>
      <c r="B32" s="6" t="s">
        <v>41</v>
      </c>
      <c r="C32" s="5" t="s">
        <v>40</v>
      </c>
      <c r="D32" s="5"/>
      <c r="E32" s="5"/>
      <c r="F32" s="5"/>
      <c r="G32" s="16">
        <f>январь!G32+февраль!G32+март!G32+апрель!G32+май!G32+июнь!G32+июль!G32+август!G32+сентябрь!G32+октябрь!G32+ноябрь!G32+декабрь!G32</f>
        <v>323361</v>
      </c>
      <c r="H32" s="16">
        <f>январь!H32+февраль!H32+март!H32+апрель!H32+май!H32+июнь!H32+июль!H32+август!H32+сентябрь!H32+октябрь!H32+ноябрь!H32+декабрь!H32</f>
        <v>245090</v>
      </c>
      <c r="I32" s="16">
        <f>январь!I32+февраль!I32+март!I32+апрель!I32+май!I32+июнь!I32+июль!I32+август!I32+сентябрь!I32+октябрь!I32+ноябрь!I32+декабрь!I32</f>
        <v>81536</v>
      </c>
      <c r="K32" s="9"/>
      <c r="L32" s="9"/>
      <c r="M32" s="9"/>
    </row>
    <row r="33" spans="1:13" ht="15.75" customHeight="1" x14ac:dyDescent="0.2">
      <c r="A33" s="5">
        <v>19</v>
      </c>
      <c r="B33" s="6" t="s">
        <v>62</v>
      </c>
      <c r="C33" s="5" t="s">
        <v>40</v>
      </c>
      <c r="D33" s="5"/>
      <c r="E33" s="5"/>
      <c r="F33" s="5"/>
      <c r="G33" s="16">
        <f>январь!G33+февраль!G33+март!G33+апрель!G33+май!G33+июнь!G33+июль!G33+август!G33+сентябрь!G33+октябрь!G33+ноябрь!G33+декабрь!G33</f>
        <v>140159</v>
      </c>
      <c r="H33" s="16">
        <f>январь!H33+февраль!H33+март!H33+апрель!H33+май!H33+июнь!H33+июль!H33+август!H33+сентябрь!H33+октябрь!H33+ноябрь!H33+декабрь!H33</f>
        <v>1000</v>
      </c>
      <c r="I33" s="16">
        <f>январь!I33+февраль!I33+март!I33+апрель!I33+май!I33+июнь!I33+июль!I33+август!I33+сентябрь!I33+октябрь!I33+ноябрь!I33+декабрь!I33</f>
        <v>47847</v>
      </c>
      <c r="K33" s="9"/>
      <c r="L33" s="9"/>
      <c r="M33" s="9"/>
    </row>
    <row r="34" spans="1:13" ht="15.75" customHeight="1" x14ac:dyDescent="0.2">
      <c r="A34" s="5">
        <v>20</v>
      </c>
      <c r="B34" s="6" t="s">
        <v>49</v>
      </c>
      <c r="C34" s="5" t="s">
        <v>40</v>
      </c>
      <c r="D34" s="5"/>
      <c r="E34" s="5"/>
      <c r="F34" s="5"/>
      <c r="G34" s="16">
        <f>январь!G34+февраль!G34+март!G34+апрель!G34+май!G34+июнь!G34+июль!G34+август!G34+сентябрь!G34+октябрь!G34+ноябрь!G34+декабрь!G34</f>
        <v>11182</v>
      </c>
      <c r="H34" s="16">
        <f>январь!H34+февраль!H34+март!H34+апрель!H34+май!H34+июнь!H34+июль!H34+август!H34+сентябрь!H34+октябрь!H34+ноябрь!H34+декабрь!H34</f>
        <v>0</v>
      </c>
      <c r="I34" s="16">
        <f>январь!I34+февраль!I34+март!I34+апрель!I34+май!I34+июнь!I34+июль!I34+август!I34+сентябрь!I34+октябрь!I34+ноябрь!I34+декабрь!I34</f>
        <v>1447</v>
      </c>
      <c r="K34" s="9"/>
      <c r="L34" s="9"/>
      <c r="M34" s="9"/>
    </row>
    <row r="35" spans="1:13" ht="15.75" customHeight="1" x14ac:dyDescent="0.2">
      <c r="A35" s="5">
        <v>21</v>
      </c>
      <c r="B35" s="6" t="s">
        <v>20</v>
      </c>
      <c r="C35" s="5" t="s">
        <v>40</v>
      </c>
      <c r="D35" s="5"/>
      <c r="E35" s="5"/>
      <c r="F35" s="5"/>
      <c r="G35" s="16">
        <f>январь!G35+февраль!G35+март!G35+апрель!G35+май!G35+июнь!G35+июль!G35+август!G35+сентябрь!G35+октябрь!G35+ноябрь!G35+декабрь!G35</f>
        <v>763799</v>
      </c>
      <c r="H35" s="16">
        <f>январь!H35+февраль!H35+март!H35+апрель!H35+май!H35+июнь!H35+июль!H35+август!H35+сентябрь!H35+октябрь!H35+ноябрь!H35+декабрь!H35</f>
        <v>76957</v>
      </c>
      <c r="I35" s="16">
        <f>январь!I35+февраль!I35+март!I35+апрель!I35+май!I35+июнь!I35+июль!I35+август!I35+сентябрь!I35+октябрь!I35+ноябрь!I35+декабрь!I35</f>
        <v>167688</v>
      </c>
      <c r="K35" s="9"/>
      <c r="L35" s="9"/>
      <c r="M35" s="9"/>
    </row>
    <row r="36" spans="1:13" ht="15.75" customHeight="1" x14ac:dyDescent="0.2">
      <c r="A36" s="5">
        <v>22</v>
      </c>
      <c r="B36" s="6" t="s">
        <v>22</v>
      </c>
      <c r="C36" s="5" t="s">
        <v>40</v>
      </c>
      <c r="D36" s="5"/>
      <c r="E36" s="5"/>
      <c r="F36" s="5"/>
      <c r="G36" s="16">
        <f>январь!G36+февраль!G36+март!G36+апрель!G36+май!G36+июнь!G36+июль!G36+август!G36+сентябрь!G36+октябрь!G36+ноябрь!G36+декабрь!G36</f>
        <v>1094033</v>
      </c>
      <c r="H36" s="16">
        <f>январь!H36+февраль!H36+март!H36+апрель!H36+май!H36+июнь!H36+июль!H36+август!H36+сентябрь!H36+октябрь!H36+ноябрь!H36+декабрь!H36</f>
        <v>299841</v>
      </c>
      <c r="I36" s="16">
        <f>январь!I36+февраль!I36+март!I36+апрель!I36+май!I36+июнь!I36+июль!I36+август!I36+сентябрь!I36+октябрь!I36+ноябрь!I36+декабрь!I36</f>
        <v>350294</v>
      </c>
      <c r="K36" s="9"/>
      <c r="L36" s="9"/>
      <c r="M36" s="9"/>
    </row>
    <row r="37" spans="1:13" ht="15.75" customHeight="1" x14ac:dyDescent="0.2">
      <c r="A37" s="5">
        <v>23</v>
      </c>
      <c r="B37" s="6" t="s">
        <v>55</v>
      </c>
      <c r="C37" s="5" t="s">
        <v>40</v>
      </c>
      <c r="D37" s="5"/>
      <c r="E37" s="5"/>
      <c r="F37" s="5"/>
      <c r="G37" s="16">
        <f>январь!G37+февраль!G37+март!G37+апрель!G37+май!G37+июнь!G37+июль!G37+август!G37+сентябрь!G37+октябрь!G37+ноябрь!G37+декабрь!G37</f>
        <v>797400</v>
      </c>
      <c r="H37" s="16">
        <f>январь!H37+февраль!H37+март!H37+апрель!H37+май!H37+июнь!H37+июль!H37+август!H37+сентябрь!H37+октябрь!H37+ноябрь!H37+декабрь!H37</f>
        <v>183774</v>
      </c>
      <c r="I37" s="16">
        <f>январь!I37+февраль!I37+март!I37+апрель!I37+май!I37+июнь!I37+июль!I37+август!I37+сентябрь!I37+октябрь!I37+ноябрь!I37+декабрь!I37</f>
        <v>828233</v>
      </c>
      <c r="K37" s="9"/>
      <c r="L37" s="9"/>
      <c r="M37" s="9"/>
    </row>
    <row r="38" spans="1:13" ht="15.75" customHeight="1" x14ac:dyDescent="0.2">
      <c r="A38" s="5">
        <v>24</v>
      </c>
      <c r="B38" s="6" t="s">
        <v>19</v>
      </c>
      <c r="C38" s="5" t="s">
        <v>40</v>
      </c>
      <c r="D38" s="5"/>
      <c r="E38" s="5"/>
      <c r="F38" s="5"/>
      <c r="G38" s="16">
        <f>январь!G38+февраль!G38+март!G38+апрель!G38+май!G38+июнь!G38+июль!G38+август!G38+сентябрь!G38+октябрь!G38+ноябрь!G38+декабрь!G38</f>
        <v>432915</v>
      </c>
      <c r="H38" s="16">
        <f>январь!H38+февраль!H38+март!H38+апрель!H38+май!H38+июнь!H38+июль!H38+август!H38+сентябрь!H38+октябрь!H38+ноябрь!H38+декабрь!H38</f>
        <v>266986</v>
      </c>
      <c r="I38" s="16">
        <f>январь!I38+февраль!I38+март!I38+апрель!I38+май!I38+июнь!I38+июль!I38+август!I38+сентябрь!I38+октябрь!I38+ноябрь!I38+декабрь!I38</f>
        <v>195885</v>
      </c>
      <c r="K38" s="9"/>
      <c r="L38" s="9"/>
      <c r="M38" s="9"/>
    </row>
    <row r="39" spans="1:13" ht="15.75" customHeight="1" x14ac:dyDescent="0.2">
      <c r="A39" s="5">
        <v>25</v>
      </c>
      <c r="B39" s="6" t="s">
        <v>24</v>
      </c>
      <c r="C39" s="5" t="s">
        <v>40</v>
      </c>
      <c r="D39" s="5"/>
      <c r="E39" s="5"/>
      <c r="F39" s="5"/>
      <c r="G39" s="16">
        <f>январь!G39+февраль!G39+март!G39+апрель!G39+май!G39+июнь!G39+июль!G39+август!G39+сентябрь!G39+октябрь!G39+ноябрь!G39+декабрь!G39</f>
        <v>1084203</v>
      </c>
      <c r="H39" s="16">
        <f>январь!H39+февраль!H39+март!H39+апрель!H39+май!H39+июнь!H39+июль!H39+август!H39+сентябрь!H39+октябрь!H39+ноябрь!H39+декабрь!H39</f>
        <v>180575</v>
      </c>
      <c r="I39" s="16">
        <f>январь!I39+февраль!I39+март!I39+апрель!I39+май!I39+июнь!I39+июль!I39+август!I39+сентябрь!I39+октябрь!I39+ноябрь!I39+декабрь!I39</f>
        <v>294708</v>
      </c>
      <c r="K39" s="9"/>
      <c r="L39" s="9"/>
      <c r="M39" s="9"/>
    </row>
    <row r="40" spans="1:13" ht="15.75" customHeight="1" x14ac:dyDescent="0.2">
      <c r="A40" s="5">
        <v>26</v>
      </c>
      <c r="B40" s="6" t="s">
        <v>48</v>
      </c>
      <c r="C40" s="5" t="s">
        <v>40</v>
      </c>
      <c r="D40" s="5"/>
      <c r="E40" s="5"/>
      <c r="F40" s="5"/>
      <c r="G40" s="16">
        <f>январь!G40+февраль!G40+март!G40+апрель!G40+май!G40+июнь!G40+июль!G40+август!G40+сентябрь!G40+октябрь!G40+ноябрь!G40+декабрь!G40</f>
        <v>19795</v>
      </c>
      <c r="H40" s="16">
        <f>январь!H40+февраль!H40+март!H40+апрель!H40+май!H40+июнь!H40+июль!H40+август!H40+сентябрь!H40+октябрь!H40+ноябрь!H40+декабрь!H40</f>
        <v>0</v>
      </c>
      <c r="I40" s="16">
        <f>январь!I40+февраль!I40+март!I40+апрель!I40+май!I40+июнь!I40+июль!I40+август!I40+сентябрь!I40+октябрь!I40+ноябрь!I40+декабрь!I40</f>
        <v>2947</v>
      </c>
      <c r="K40" s="9"/>
      <c r="L40" s="9"/>
      <c r="M40" s="9"/>
    </row>
    <row r="41" spans="1:13" ht="15.75" customHeight="1" x14ac:dyDescent="0.2">
      <c r="A41" s="5">
        <v>27</v>
      </c>
      <c r="B41" s="6" t="s">
        <v>42</v>
      </c>
      <c r="C41" s="5" t="s">
        <v>40</v>
      </c>
      <c r="D41" s="5"/>
      <c r="E41" s="5"/>
      <c r="F41" s="5"/>
      <c r="G41" s="16">
        <f>январь!G41+февраль!G41+март!G41+апрель!G41+май!G41+июнь!G41+июль!G41+август!G41+сентябрь!G41+октябрь!G41+ноябрь!G41+декабрь!G41</f>
        <v>142256</v>
      </c>
      <c r="H41" s="16">
        <f>январь!H41+февраль!H41+март!H41+апрель!H41+май!H41+июнь!H41+июль!H41+август!H41+сентябрь!H41+октябрь!H41+ноябрь!H41+декабрь!H41</f>
        <v>10008</v>
      </c>
      <c r="I41" s="16">
        <f>январь!I41+февраль!I41+март!I41+апрель!I41+май!I41+июнь!I41+июль!I41+август!I41+сентябрь!I41+октябрь!I41+ноябрь!I41+декабрь!I41</f>
        <v>28402</v>
      </c>
      <c r="K41" s="9"/>
      <c r="L41" s="9"/>
      <c r="M41" s="9"/>
    </row>
    <row r="42" spans="1:13" ht="15.75" customHeight="1" x14ac:dyDescent="0.2">
      <c r="A42" s="5">
        <v>28</v>
      </c>
      <c r="B42" s="6" t="s">
        <v>54</v>
      </c>
      <c r="C42" s="5" t="s">
        <v>40</v>
      </c>
      <c r="D42" s="5"/>
      <c r="E42" s="5"/>
      <c r="F42" s="5"/>
      <c r="G42" s="16">
        <f>январь!G42+февраль!G42+март!G42+апрель!G42+май!G42+июнь!G42+июль!G42+август!G42+сентябрь!G42+октябрь!G42+ноябрь!G42+декабрь!G42</f>
        <v>76648</v>
      </c>
      <c r="H42" s="16">
        <f>январь!H42+февраль!H42+март!H42+апрель!H42+май!H42+июнь!H42+июль!H42+август!H42+сентябрь!H42+октябрь!H42+ноябрь!H42+декабрь!H42</f>
        <v>20960</v>
      </c>
      <c r="I42" s="16">
        <f>январь!I42+февраль!I42+март!I42+апрель!I42+май!I42+июнь!I42+июль!I42+август!I42+сентябрь!I42+октябрь!I42+ноябрь!I42+декабрь!I42</f>
        <v>26548</v>
      </c>
      <c r="K42" s="9"/>
      <c r="L42" s="9"/>
      <c r="M42" s="9"/>
    </row>
    <row r="43" spans="1:13" ht="15.75" customHeight="1" x14ac:dyDescent="0.2">
      <c r="A43" s="5">
        <v>29</v>
      </c>
      <c r="B43" s="6" t="s">
        <v>43</v>
      </c>
      <c r="C43" s="5" t="s">
        <v>40</v>
      </c>
      <c r="D43" s="5"/>
      <c r="E43" s="5"/>
      <c r="F43" s="5"/>
      <c r="G43" s="16">
        <f>январь!G43+февраль!G43+март!G43+апрель!G43+май!G43+июнь!G43+июль!G43+август!G43+сентябрь!G43+октябрь!G43+ноябрь!G43+декабрь!G43</f>
        <v>72974</v>
      </c>
      <c r="H43" s="16">
        <f>январь!H43+февраль!H43+март!H43+апрель!H43+май!H43+июнь!H43+июль!H43+август!H43+сентябрь!H43+октябрь!H43+ноябрь!H43+декабрь!H43</f>
        <v>600</v>
      </c>
      <c r="I43" s="16">
        <f>январь!I43+февраль!I43+март!I43+апрель!I43+май!I43+июнь!I43+июль!I43+август!I43+сентябрь!I43+октябрь!I43+ноябрь!I43+декабрь!I43</f>
        <v>28979</v>
      </c>
      <c r="K43" s="9"/>
      <c r="L43" s="9"/>
      <c r="M43" s="9"/>
    </row>
    <row r="44" spans="1:13" ht="15.75" customHeight="1" x14ac:dyDescent="0.2">
      <c r="A44" s="5">
        <v>30</v>
      </c>
      <c r="B44" s="6" t="s">
        <v>63</v>
      </c>
      <c r="C44" s="5" t="s">
        <v>40</v>
      </c>
      <c r="D44" s="5"/>
      <c r="E44" s="5"/>
      <c r="F44" s="5"/>
      <c r="G44" s="16">
        <f>январь!G44+февраль!G44+март!G44+апрель!G44+май!G44+июнь!G44+июль!G44+август!G44+сентябрь!G44+октябрь!G44+ноябрь!G44+декабрь!G44</f>
        <v>356871</v>
      </c>
      <c r="H44" s="16">
        <f>январь!H44+февраль!H44+март!H44+апрель!H44+май!H44+июнь!H44+июль!H44+август!H44+сентябрь!H44+октябрь!H44+ноябрь!H44+декабрь!H44</f>
        <v>63571</v>
      </c>
      <c r="I44" s="16">
        <f>январь!I44+февраль!I44+март!I44+апрель!I44+май!I44+июнь!I44+июль!I44+август!I44+сентябрь!I44+октябрь!I44+ноябрь!I44+декабрь!I44</f>
        <v>168452</v>
      </c>
      <c r="K44" s="9"/>
      <c r="L44" s="9"/>
      <c r="M44" s="9"/>
    </row>
    <row r="45" spans="1:13" ht="15.75" customHeight="1" x14ac:dyDescent="0.2">
      <c r="A45" s="5">
        <v>31</v>
      </c>
      <c r="B45" s="6" t="s">
        <v>64</v>
      </c>
      <c r="C45" s="5" t="s">
        <v>40</v>
      </c>
      <c r="D45" s="5"/>
      <c r="E45" s="5"/>
      <c r="F45" s="5"/>
      <c r="G45" s="16">
        <f>январь!G45+февраль!G45+март!G45+апрель!G45+май!G45+июнь!G45+июль!G45+август!G45+сентябрь!G45+октябрь!G45+ноябрь!G45+декабрь!G45</f>
        <v>19757</v>
      </c>
      <c r="H45" s="16">
        <f>январь!H45+февраль!H45+март!H45+апрель!H45+май!H45+июнь!H45+июль!H45+август!H45+сентябрь!H45+октябрь!H45+ноябрь!H45+декабрь!H45</f>
        <v>0</v>
      </c>
      <c r="I45" s="16">
        <f>январь!I45+февраль!I45+март!I45+апрель!I45+май!I45+июнь!I45+июль!I45+август!I45+сентябрь!I45+октябрь!I45+ноябрь!I45+декабрь!I45</f>
        <v>3317</v>
      </c>
      <c r="K45" s="9"/>
      <c r="L45" s="9"/>
      <c r="M45" s="9"/>
    </row>
    <row r="46" spans="1:13" ht="15.75" customHeight="1" x14ac:dyDescent="0.2">
      <c r="A46" s="5">
        <v>32</v>
      </c>
      <c r="B46" s="10" t="s">
        <v>65</v>
      </c>
      <c r="C46" s="5" t="s">
        <v>40</v>
      </c>
      <c r="D46" s="5"/>
      <c r="E46" s="5"/>
      <c r="F46" s="5"/>
      <c r="G46" s="16">
        <f>январь!G46+февраль!G46+март!G46+апрель!G46+май!G46+июнь!G46+июль!G46+август!G46+сентябрь!G46+октябрь!G46+ноябрь!G46+декабрь!G46</f>
        <v>633759</v>
      </c>
      <c r="H46" s="16">
        <f>январь!H46+февраль!H46+март!H46+апрель!H46+май!H46+июнь!H46+июль!H46+август!H46+сентябрь!H46+октябрь!H46+ноябрь!H46+декабрь!H46</f>
        <v>100342</v>
      </c>
      <c r="I46" s="16">
        <f>январь!I46+февраль!I46+март!I46+апрель!I46+май!I46+июнь!I46+июль!I46+август!I46+сентябрь!I46+октябрь!I46+ноябрь!I46+декабрь!I46</f>
        <v>145425</v>
      </c>
      <c r="K46" s="9"/>
      <c r="L46" s="9"/>
      <c r="M46" s="9"/>
    </row>
    <row r="47" spans="1:13" ht="15.75" customHeight="1" x14ac:dyDescent="0.2">
      <c r="A47" s="5">
        <v>33</v>
      </c>
      <c r="B47" s="10" t="s">
        <v>52</v>
      </c>
      <c r="C47" s="5" t="s">
        <v>40</v>
      </c>
      <c r="D47" s="5"/>
      <c r="E47" s="5"/>
      <c r="F47" s="5"/>
      <c r="G47" s="16">
        <f>январь!G47+февраль!G47+март!G47+апрель!G47+май!G47+июнь!G47+июль!G47+август!G47+сентябрь!G47+октябрь!G47+ноябрь!G47+декабрь!G47</f>
        <v>213329</v>
      </c>
      <c r="H47" s="16">
        <f>январь!H47+февраль!H47+март!H47+апрель!H47+май!H47+июнь!H47+июль!H47+август!H47+сентябрь!H47+октябрь!H47+ноябрь!H47+декабрь!H47</f>
        <v>15353</v>
      </c>
      <c r="I47" s="16">
        <f>январь!I47+февраль!I47+март!I47+апрель!I47+май!I47+июнь!I47+июль!I47+август!I47+сентябрь!I47+октябрь!I47+ноябрь!I47+декабрь!I47</f>
        <v>138217</v>
      </c>
      <c r="K47" s="9"/>
      <c r="L47" s="9"/>
      <c r="M47" s="9"/>
    </row>
    <row r="48" spans="1:13" ht="15.75" customHeight="1" x14ac:dyDescent="0.2">
      <c r="A48" s="5">
        <v>34</v>
      </c>
      <c r="B48" s="10" t="s">
        <v>21</v>
      </c>
      <c r="C48" s="5" t="s">
        <v>40</v>
      </c>
      <c r="D48" s="5"/>
      <c r="E48" s="5"/>
      <c r="F48" s="5"/>
      <c r="G48" s="16">
        <f>январь!G48+февраль!G48+март!G48+апрель!G48+май!G48+июнь!G48+июль!G48+август!G48+сентябрь!G48+октябрь!G48+ноябрь!G48+декабрь!G48</f>
        <v>693985</v>
      </c>
      <c r="H48" s="16">
        <f>январь!H48+февраль!H48+март!H48+апрель!H48+май!H48+июнь!H48+июль!H48+август!H48+сентябрь!H48+октябрь!H48+ноябрь!H48+декабрь!H48</f>
        <v>125892</v>
      </c>
      <c r="I48" s="16">
        <f>январь!I48+февраль!I48+март!I48+апрель!I48+май!I48+июнь!I48+июль!I48+август!I48+сентябрь!I48+октябрь!I48+ноябрь!I48+декабрь!I48</f>
        <v>210568</v>
      </c>
      <c r="K48" s="9"/>
      <c r="L48" s="9"/>
      <c r="M48" s="9"/>
    </row>
    <row r="49" spans="1:13" ht="15.75" customHeight="1" x14ac:dyDescent="0.2">
      <c r="A49" s="5">
        <v>35</v>
      </c>
      <c r="B49" s="10" t="s">
        <v>50</v>
      </c>
      <c r="C49" s="5" t="s">
        <v>40</v>
      </c>
      <c r="D49" s="5"/>
      <c r="E49" s="5"/>
      <c r="F49" s="5"/>
      <c r="G49" s="16">
        <f>январь!G49+февраль!G49+март!G49+апрель!G49+май!G49+июнь!G49+июль!G49+август!G49+сентябрь!G49+октябрь!G49+ноябрь!G49+декабрь!G49</f>
        <v>79853</v>
      </c>
      <c r="H49" s="16">
        <f>январь!H49+февраль!H49+март!H49+апрель!H49+май!H49+июнь!H49+июль!H49+август!H49+сентябрь!H49+октябрь!H49+ноябрь!H49+декабрь!H49</f>
        <v>5466</v>
      </c>
      <c r="I49" s="16">
        <f>январь!I49+февраль!I49+март!I49+апрель!I49+май!I49+июнь!I49+июль!I49+август!I49+сентябрь!I49+октябрь!I49+ноябрь!I49+декабрь!I49</f>
        <v>29101</v>
      </c>
      <c r="K49" s="9"/>
      <c r="L49" s="9"/>
      <c r="M49" s="9"/>
    </row>
    <row r="50" spans="1:13" ht="15.75" customHeight="1" x14ac:dyDescent="0.2">
      <c r="A50" s="5">
        <v>36</v>
      </c>
      <c r="B50" s="10" t="s">
        <v>23</v>
      </c>
      <c r="C50" s="5" t="s">
        <v>40</v>
      </c>
      <c r="D50" s="5"/>
      <c r="E50" s="5"/>
      <c r="F50" s="5"/>
      <c r="G50" s="16">
        <f>январь!G50+февраль!G50+март!G50+апрель!G50+май!G50+июнь!G50+июль!G50+август!G50+сентябрь!G50+октябрь!G50+ноябрь!G50+декабрь!G50</f>
        <v>320082</v>
      </c>
      <c r="H50" s="16">
        <f>январь!H50+февраль!H50+март!H50+апрель!H50+май!H50+июнь!H50+июль!H50+август!H50+сентябрь!H50+октябрь!H50+ноябрь!H50+декабрь!H50</f>
        <v>22020</v>
      </c>
      <c r="I50" s="16">
        <f>январь!I50+февраль!I50+март!I50+апрель!I50+май!I50+июнь!I50+июль!I50+август!I50+сентябрь!I50+октябрь!I50+ноябрь!I50+декабрь!I50</f>
        <v>146480</v>
      </c>
      <c r="K50" s="9"/>
      <c r="L50" s="9"/>
      <c r="M50" s="9"/>
    </row>
    <row r="51" spans="1:13" ht="15.75" customHeight="1" x14ac:dyDescent="0.2">
      <c r="A51" s="5">
        <v>37</v>
      </c>
      <c r="B51" s="10" t="s">
        <v>44</v>
      </c>
      <c r="C51" s="5" t="s">
        <v>40</v>
      </c>
      <c r="D51" s="5"/>
      <c r="E51" s="5"/>
      <c r="F51" s="5"/>
      <c r="G51" s="16">
        <f>январь!G51+февраль!G51+март!G51+апрель!G51+май!G51+июнь!G51+июль!G51+август!G51+сентябрь!G51+октябрь!G51+ноябрь!G51+декабрь!G51</f>
        <v>92481</v>
      </c>
      <c r="H51" s="16">
        <f>январь!H51+февраль!H51+март!H51+апрель!H51+май!H51+июнь!H51+июль!H51+август!H51+сентябрь!H51+октябрь!H51+ноябрь!H51+декабрь!H51</f>
        <v>0</v>
      </c>
      <c r="I51" s="16">
        <f>январь!I51+февраль!I51+март!I51+апрель!I51+май!I51+июнь!I51+июль!I51+август!I51+сентябрь!I51+октябрь!I51+ноябрь!I51+декабрь!I51</f>
        <v>30937</v>
      </c>
      <c r="K51" s="9"/>
      <c r="L51" s="9"/>
      <c r="M51" s="9"/>
    </row>
    <row r="52" spans="1:13" ht="13.5" customHeight="1" x14ac:dyDescent="0.2">
      <c r="A52" s="17" t="s">
        <v>4</v>
      </c>
      <c r="B52" s="17"/>
      <c r="C52" s="11" t="s">
        <v>40</v>
      </c>
      <c r="D52" s="12" t="s">
        <v>66</v>
      </c>
      <c r="E52" s="12" t="s">
        <v>66</v>
      </c>
      <c r="F52" s="12" t="s">
        <v>66</v>
      </c>
      <c r="G52" s="12">
        <f>SUM(G15:G51)</f>
        <v>12374871</v>
      </c>
      <c r="H52" s="12">
        <f t="shared" ref="H52:I52" si="0">SUM(H15:H51)</f>
        <v>2979593</v>
      </c>
      <c r="I52" s="12">
        <f t="shared" si="0"/>
        <v>4714384</v>
      </c>
    </row>
    <row r="53" spans="1:13" x14ac:dyDescent="0.2">
      <c r="G53" s="13"/>
      <c r="H53" s="13"/>
      <c r="I53" s="13"/>
    </row>
    <row r="54" spans="1:13" x14ac:dyDescent="0.2">
      <c r="G54" s="13"/>
      <c r="H54" s="13"/>
      <c r="I54" s="13"/>
    </row>
    <row r="58" spans="1:13" x14ac:dyDescent="0.2">
      <c r="C58" s="14"/>
      <c r="D58" s="14"/>
      <c r="E58" s="14"/>
      <c r="F58" s="14"/>
    </row>
  </sheetData>
  <mergeCells count="14">
    <mergeCell ref="H6:I6"/>
    <mergeCell ref="H1:I1"/>
    <mergeCell ref="H2:I2"/>
    <mergeCell ref="H3:I3"/>
    <mergeCell ref="H4:I4"/>
    <mergeCell ref="H5:I5"/>
    <mergeCell ref="A52:B52"/>
    <mergeCell ref="H7:I7"/>
    <mergeCell ref="A9:I10"/>
    <mergeCell ref="A12:A14"/>
    <mergeCell ref="B12:B14"/>
    <mergeCell ref="C12:C14"/>
    <mergeCell ref="D12:I12"/>
    <mergeCell ref="G13:I13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topLeftCell="A13" workbookViewId="0">
      <selection activeCell="F16" sqref="F16"/>
    </sheetView>
  </sheetViews>
  <sheetFormatPr defaultRowHeight="12.75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9.140625" style="1" customWidth="1"/>
    <col min="11" max="16384" width="9.140625" style="1"/>
  </cols>
  <sheetData>
    <row r="1" spans="1:13" x14ac:dyDescent="0.2">
      <c r="H1" s="18" t="s">
        <v>39</v>
      </c>
      <c r="I1" s="18"/>
    </row>
    <row r="2" spans="1:13" x14ac:dyDescent="0.2">
      <c r="H2" s="18" t="s">
        <v>26</v>
      </c>
      <c r="I2" s="18"/>
    </row>
    <row r="3" spans="1:13" x14ac:dyDescent="0.2">
      <c r="H3" s="18" t="s">
        <v>27</v>
      </c>
      <c r="I3" s="18"/>
    </row>
    <row r="4" spans="1:13" x14ac:dyDescent="0.2">
      <c r="H4" s="18" t="s">
        <v>28</v>
      </c>
      <c r="I4" s="18"/>
    </row>
    <row r="5" spans="1:13" x14ac:dyDescent="0.2">
      <c r="H5" s="18" t="s">
        <v>29</v>
      </c>
      <c r="I5" s="18"/>
    </row>
    <row r="6" spans="1:13" x14ac:dyDescent="0.2">
      <c r="C6" s="2"/>
      <c r="D6" s="2"/>
      <c r="E6" s="2"/>
      <c r="F6" s="2"/>
      <c r="G6" s="2"/>
      <c r="H6" s="18" t="s">
        <v>30</v>
      </c>
      <c r="I6" s="18"/>
    </row>
    <row r="7" spans="1:13" x14ac:dyDescent="0.2">
      <c r="G7" s="2"/>
      <c r="H7" s="18" t="s">
        <v>3</v>
      </c>
      <c r="I7" s="18"/>
    </row>
    <row r="9" spans="1:13" ht="12.75" customHeight="1" x14ac:dyDescent="0.2">
      <c r="A9" s="19" t="s">
        <v>31</v>
      </c>
      <c r="B9" s="19"/>
      <c r="C9" s="19"/>
      <c r="D9" s="19"/>
      <c r="E9" s="19"/>
      <c r="F9" s="19"/>
      <c r="G9" s="19"/>
      <c r="H9" s="19"/>
      <c r="I9" s="19"/>
      <c r="J9" s="3"/>
    </row>
    <row r="10" spans="1:13" ht="30.75" customHeight="1" x14ac:dyDescent="0.2">
      <c r="A10" s="19"/>
      <c r="B10" s="19"/>
      <c r="C10" s="19"/>
      <c r="D10" s="19"/>
      <c r="E10" s="19"/>
      <c r="F10" s="19"/>
      <c r="G10" s="19"/>
      <c r="H10" s="19"/>
      <c r="I10" s="19"/>
      <c r="J10" s="3"/>
    </row>
    <row r="12" spans="1:13" x14ac:dyDescent="0.2">
      <c r="A12" s="20" t="s">
        <v>0</v>
      </c>
      <c r="B12" s="23" t="s">
        <v>1</v>
      </c>
      <c r="C12" s="24" t="s">
        <v>2</v>
      </c>
      <c r="D12" s="23" t="s">
        <v>69</v>
      </c>
      <c r="E12" s="23"/>
      <c r="F12" s="23"/>
      <c r="G12" s="23"/>
      <c r="H12" s="23"/>
      <c r="I12" s="23"/>
    </row>
    <row r="13" spans="1:13" x14ac:dyDescent="0.2">
      <c r="A13" s="21"/>
      <c r="B13" s="23"/>
      <c r="C13" s="25"/>
      <c r="D13" s="4" t="s">
        <v>32</v>
      </c>
      <c r="E13" s="4" t="s">
        <v>33</v>
      </c>
      <c r="F13" s="4" t="s">
        <v>34</v>
      </c>
      <c r="G13" s="23" t="s">
        <v>35</v>
      </c>
      <c r="H13" s="23"/>
      <c r="I13" s="23"/>
    </row>
    <row r="14" spans="1:13" ht="28.5" customHeight="1" x14ac:dyDescent="0.2">
      <c r="A14" s="22"/>
      <c r="B14" s="23"/>
      <c r="C14" s="26"/>
      <c r="D14" s="4"/>
      <c r="E14" s="4"/>
      <c r="F14" s="4"/>
      <c r="G14" s="4" t="s">
        <v>36</v>
      </c>
      <c r="H14" s="4" t="s">
        <v>37</v>
      </c>
      <c r="I14" s="4" t="s">
        <v>38</v>
      </c>
    </row>
    <row r="15" spans="1:13" ht="15.75" customHeight="1" x14ac:dyDescent="0.2">
      <c r="A15" s="5">
        <v>1</v>
      </c>
      <c r="B15" s="6" t="s">
        <v>25</v>
      </c>
      <c r="C15" s="5" t="s">
        <v>40</v>
      </c>
      <c r="D15" s="5"/>
      <c r="E15" s="5"/>
      <c r="F15" s="5"/>
      <c r="G15" s="7">
        <v>24876</v>
      </c>
      <c r="H15" s="7">
        <v>1193</v>
      </c>
      <c r="I15" s="7">
        <v>24597</v>
      </c>
      <c r="J15" s="8"/>
      <c r="K15" s="9"/>
      <c r="L15" s="9"/>
      <c r="M15" s="9"/>
    </row>
    <row r="16" spans="1:13" ht="15.75" customHeight="1" x14ac:dyDescent="0.2">
      <c r="A16" s="5">
        <v>2</v>
      </c>
      <c r="B16" s="6" t="s">
        <v>47</v>
      </c>
      <c r="C16" s="5" t="s">
        <v>40</v>
      </c>
      <c r="D16" s="5"/>
      <c r="E16" s="5"/>
      <c r="F16" s="5"/>
      <c r="G16" s="7">
        <v>16012</v>
      </c>
      <c r="H16" s="7">
        <v>1350</v>
      </c>
      <c r="I16" s="7">
        <v>3808</v>
      </c>
      <c r="J16" s="8"/>
      <c r="K16" s="9"/>
      <c r="L16" s="9"/>
      <c r="M16" s="9"/>
    </row>
    <row r="17" spans="1:13" ht="15.75" customHeight="1" x14ac:dyDescent="0.2">
      <c r="A17" s="5">
        <v>3</v>
      </c>
      <c r="B17" s="6" t="s">
        <v>58</v>
      </c>
      <c r="C17" s="5" t="s">
        <v>40</v>
      </c>
      <c r="D17" s="5"/>
      <c r="E17" s="5"/>
      <c r="F17" s="5"/>
      <c r="G17" s="7">
        <v>2773</v>
      </c>
      <c r="H17" s="7"/>
      <c r="I17" s="7">
        <v>215</v>
      </c>
      <c r="J17" s="8"/>
      <c r="K17" s="9"/>
      <c r="L17" s="9"/>
      <c r="M17" s="9"/>
    </row>
    <row r="18" spans="1:13" ht="15.75" customHeight="1" x14ac:dyDescent="0.2">
      <c r="A18" s="5">
        <v>4</v>
      </c>
      <c r="B18" s="6" t="s">
        <v>15</v>
      </c>
      <c r="C18" s="5" t="s">
        <v>40</v>
      </c>
      <c r="D18" s="5"/>
      <c r="E18" s="5"/>
      <c r="F18" s="5"/>
      <c r="G18" s="7">
        <v>26295</v>
      </c>
      <c r="H18" s="7">
        <v>1913</v>
      </c>
      <c r="I18" s="7">
        <v>3660</v>
      </c>
      <c r="J18" s="8"/>
      <c r="K18" s="9"/>
      <c r="L18" s="9"/>
      <c r="M18" s="9"/>
    </row>
    <row r="19" spans="1:13" ht="15.75" customHeight="1" x14ac:dyDescent="0.2">
      <c r="A19" s="5">
        <v>5</v>
      </c>
      <c r="B19" s="6" t="s">
        <v>46</v>
      </c>
      <c r="C19" s="5" t="s">
        <v>40</v>
      </c>
      <c r="D19" s="5"/>
      <c r="E19" s="5"/>
      <c r="F19" s="5"/>
      <c r="G19" s="7">
        <v>4624</v>
      </c>
      <c r="H19" s="7">
        <v>328</v>
      </c>
      <c r="I19" s="7">
        <v>2058</v>
      </c>
      <c r="J19" s="8"/>
      <c r="K19" s="9"/>
      <c r="L19" s="9"/>
      <c r="M19" s="9"/>
    </row>
    <row r="20" spans="1:13" ht="15.75" customHeight="1" x14ac:dyDescent="0.2">
      <c r="A20" s="5">
        <v>6</v>
      </c>
      <c r="B20" s="6" t="s">
        <v>16</v>
      </c>
      <c r="C20" s="5" t="s">
        <v>40</v>
      </c>
      <c r="D20" s="5"/>
      <c r="E20" s="5"/>
      <c r="F20" s="5"/>
      <c r="G20" s="7">
        <v>54925</v>
      </c>
      <c r="H20" s="7">
        <v>20840</v>
      </c>
      <c r="I20" s="7">
        <v>17662</v>
      </c>
      <c r="J20" s="8"/>
      <c r="K20" s="9"/>
      <c r="L20" s="9"/>
      <c r="M20" s="9"/>
    </row>
    <row r="21" spans="1:13" ht="15.75" customHeight="1" x14ac:dyDescent="0.2">
      <c r="A21" s="5">
        <v>7</v>
      </c>
      <c r="B21" s="6" t="s">
        <v>56</v>
      </c>
      <c r="C21" s="5" t="s">
        <v>40</v>
      </c>
      <c r="D21" s="5"/>
      <c r="E21" s="5"/>
      <c r="F21" s="5"/>
      <c r="G21" s="7">
        <v>11325</v>
      </c>
      <c r="H21" s="7">
        <v>5634</v>
      </c>
      <c r="I21" s="7">
        <v>2555</v>
      </c>
      <c r="J21" s="8"/>
      <c r="K21" s="9"/>
      <c r="L21" s="9"/>
      <c r="M21" s="9"/>
    </row>
    <row r="22" spans="1:13" ht="15.75" customHeight="1" x14ac:dyDescent="0.2">
      <c r="A22" s="5">
        <v>8</v>
      </c>
      <c r="B22" s="6" t="s">
        <v>53</v>
      </c>
      <c r="C22" s="5" t="s">
        <v>40</v>
      </c>
      <c r="D22" s="5"/>
      <c r="E22" s="5"/>
      <c r="F22" s="5"/>
      <c r="G22" s="7">
        <v>5137</v>
      </c>
      <c r="H22" s="7">
        <v>915</v>
      </c>
      <c r="I22" s="7">
        <v>2662</v>
      </c>
      <c r="J22" s="8"/>
      <c r="K22" s="9"/>
      <c r="L22" s="9"/>
      <c r="M22" s="9"/>
    </row>
    <row r="23" spans="1:13" ht="15.75" customHeight="1" x14ac:dyDescent="0.2">
      <c r="A23" s="5">
        <v>9</v>
      </c>
      <c r="B23" s="6" t="s">
        <v>57</v>
      </c>
      <c r="C23" s="5" t="s">
        <v>40</v>
      </c>
      <c r="D23" s="5"/>
      <c r="E23" s="5"/>
      <c r="F23" s="5"/>
      <c r="G23" s="7">
        <v>8101</v>
      </c>
      <c r="H23" s="7">
        <v>587</v>
      </c>
      <c r="I23" s="7">
        <v>1690</v>
      </c>
      <c r="J23" s="8"/>
      <c r="K23" s="9"/>
      <c r="L23" s="9"/>
      <c r="M23" s="9"/>
    </row>
    <row r="24" spans="1:13" ht="15.75" customHeight="1" x14ac:dyDescent="0.2">
      <c r="A24" s="5">
        <v>10</v>
      </c>
      <c r="B24" s="6" t="s">
        <v>59</v>
      </c>
      <c r="C24" s="5" t="s">
        <v>40</v>
      </c>
      <c r="D24" s="5"/>
      <c r="E24" s="5"/>
      <c r="F24" s="5"/>
      <c r="G24" s="7">
        <v>3302</v>
      </c>
      <c r="H24" s="7">
        <v>133</v>
      </c>
      <c r="I24" s="7">
        <v>788</v>
      </c>
      <c r="J24" s="8"/>
      <c r="K24" s="9"/>
      <c r="L24" s="9"/>
      <c r="M24" s="9"/>
    </row>
    <row r="25" spans="1:13" ht="15.75" customHeight="1" x14ac:dyDescent="0.2">
      <c r="A25" s="5">
        <v>11</v>
      </c>
      <c r="B25" s="6" t="s">
        <v>45</v>
      </c>
      <c r="C25" s="5" t="s">
        <v>40</v>
      </c>
      <c r="D25" s="5"/>
      <c r="E25" s="5"/>
      <c r="F25" s="5"/>
      <c r="G25" s="7">
        <v>9055</v>
      </c>
      <c r="H25" s="7"/>
      <c r="I25" s="7">
        <v>4611</v>
      </c>
      <c r="J25" s="8"/>
      <c r="K25" s="9"/>
      <c r="L25" s="9"/>
      <c r="M25" s="9"/>
    </row>
    <row r="26" spans="1:13" ht="15.75" customHeight="1" x14ac:dyDescent="0.2">
      <c r="A26" s="5">
        <v>12</v>
      </c>
      <c r="B26" s="6" t="s">
        <v>14</v>
      </c>
      <c r="C26" s="5" t="s">
        <v>40</v>
      </c>
      <c r="D26" s="5"/>
      <c r="E26" s="5"/>
      <c r="F26" s="5"/>
      <c r="G26" s="7">
        <v>48969</v>
      </c>
      <c r="H26" s="7">
        <v>9398</v>
      </c>
      <c r="I26" s="7">
        <v>14465</v>
      </c>
      <c r="J26" s="8"/>
      <c r="K26" s="9"/>
      <c r="L26" s="9"/>
      <c r="M26" s="9"/>
    </row>
    <row r="27" spans="1:13" ht="15.75" customHeight="1" x14ac:dyDescent="0.2">
      <c r="A27" s="5">
        <v>13</v>
      </c>
      <c r="B27" s="6" t="s">
        <v>51</v>
      </c>
      <c r="C27" s="5" t="s">
        <v>40</v>
      </c>
      <c r="D27" s="5"/>
      <c r="E27" s="5"/>
      <c r="F27" s="5"/>
      <c r="G27" s="7">
        <v>14023</v>
      </c>
      <c r="H27" s="7">
        <v>381</v>
      </c>
      <c r="I27" s="7">
        <v>2575</v>
      </c>
      <c r="J27" s="8"/>
      <c r="K27" s="9"/>
      <c r="L27" s="9"/>
      <c r="M27" s="9"/>
    </row>
    <row r="28" spans="1:13" ht="15.75" customHeight="1" x14ac:dyDescent="0.2">
      <c r="A28" s="5">
        <v>14</v>
      </c>
      <c r="B28" s="6" t="s">
        <v>18</v>
      </c>
      <c r="C28" s="5" t="s">
        <v>40</v>
      </c>
      <c r="D28" s="5"/>
      <c r="E28" s="5"/>
      <c r="F28" s="5"/>
      <c r="G28" s="7">
        <v>45667</v>
      </c>
      <c r="H28" s="7">
        <v>3417</v>
      </c>
      <c r="I28" s="7">
        <v>9428</v>
      </c>
      <c r="J28" s="8"/>
      <c r="K28" s="9"/>
      <c r="L28" s="9"/>
      <c r="M28" s="9"/>
    </row>
    <row r="29" spans="1:13" ht="15.75" customHeight="1" x14ac:dyDescent="0.2">
      <c r="A29" s="5">
        <v>15</v>
      </c>
      <c r="B29" s="10" t="s">
        <v>60</v>
      </c>
      <c r="C29" s="5" t="s">
        <v>40</v>
      </c>
      <c r="D29" s="5"/>
      <c r="E29" s="5"/>
      <c r="F29" s="5"/>
      <c r="G29" s="7">
        <v>4002</v>
      </c>
      <c r="H29" s="7">
        <v>110</v>
      </c>
      <c r="I29" s="7">
        <v>747</v>
      </c>
      <c r="J29" s="8"/>
      <c r="K29" s="9"/>
      <c r="L29" s="9"/>
      <c r="M29" s="9"/>
    </row>
    <row r="30" spans="1:13" ht="15.75" customHeight="1" x14ac:dyDescent="0.2">
      <c r="A30" s="5">
        <v>16</v>
      </c>
      <c r="B30" s="10" t="s">
        <v>17</v>
      </c>
      <c r="C30" s="5" t="s">
        <v>40</v>
      </c>
      <c r="D30" s="5"/>
      <c r="E30" s="5"/>
      <c r="F30" s="5"/>
      <c r="G30" s="7">
        <v>55810</v>
      </c>
      <c r="H30" s="7">
        <v>43666</v>
      </c>
      <c r="I30" s="7">
        <v>10687</v>
      </c>
      <c r="J30" s="8"/>
      <c r="K30" s="9"/>
      <c r="L30" s="9"/>
      <c r="M30" s="9"/>
    </row>
    <row r="31" spans="1:13" ht="15.75" customHeight="1" x14ac:dyDescent="0.2">
      <c r="A31" s="5">
        <v>17</v>
      </c>
      <c r="B31" s="10" t="s">
        <v>61</v>
      </c>
      <c r="C31" s="5" t="s">
        <v>40</v>
      </c>
      <c r="D31" s="5"/>
      <c r="E31" s="5"/>
      <c r="F31" s="5"/>
      <c r="G31" s="7">
        <v>7963</v>
      </c>
      <c r="H31" s="7">
        <v>276</v>
      </c>
      <c r="I31" s="7">
        <v>1024</v>
      </c>
      <c r="J31" s="8"/>
      <c r="K31" s="9"/>
      <c r="L31" s="9"/>
      <c r="M31" s="9"/>
    </row>
    <row r="32" spans="1:13" ht="15.75" customHeight="1" x14ac:dyDescent="0.2">
      <c r="A32" s="5">
        <v>18</v>
      </c>
      <c r="B32" s="6" t="s">
        <v>41</v>
      </c>
      <c r="C32" s="5" t="s">
        <v>40</v>
      </c>
      <c r="D32" s="5"/>
      <c r="E32" s="5"/>
      <c r="F32" s="5"/>
      <c r="G32" s="7">
        <v>25041</v>
      </c>
      <c r="H32" s="7">
        <v>18399</v>
      </c>
      <c r="I32" s="7">
        <v>3710</v>
      </c>
      <c r="J32" s="8"/>
      <c r="K32" s="9"/>
      <c r="L32" s="9"/>
      <c r="M32" s="9"/>
    </row>
    <row r="33" spans="1:13" ht="15.75" customHeight="1" x14ac:dyDescent="0.2">
      <c r="A33" s="5">
        <v>19</v>
      </c>
      <c r="B33" s="6" t="s">
        <v>62</v>
      </c>
      <c r="C33" s="5" t="s">
        <v>40</v>
      </c>
      <c r="D33" s="5"/>
      <c r="E33" s="5"/>
      <c r="F33" s="5"/>
      <c r="G33" s="7">
        <v>10946</v>
      </c>
      <c r="H33" s="7"/>
      <c r="I33" s="7">
        <v>2008</v>
      </c>
      <c r="J33" s="8"/>
      <c r="K33" s="9"/>
      <c r="L33" s="9"/>
      <c r="M33" s="9"/>
    </row>
    <row r="34" spans="1:13" ht="15.75" customHeight="1" x14ac:dyDescent="0.2">
      <c r="A34" s="5">
        <v>20</v>
      </c>
      <c r="B34" s="6" t="s">
        <v>49</v>
      </c>
      <c r="C34" s="5" t="s">
        <v>40</v>
      </c>
      <c r="D34" s="5"/>
      <c r="E34" s="5"/>
      <c r="F34" s="5"/>
      <c r="G34" s="7">
        <v>845</v>
      </c>
      <c r="H34" s="7"/>
      <c r="I34" s="7">
        <v>17</v>
      </c>
      <c r="J34" s="8"/>
      <c r="K34" s="9"/>
      <c r="L34" s="9"/>
      <c r="M34" s="9"/>
    </row>
    <row r="35" spans="1:13" ht="15.75" customHeight="1" x14ac:dyDescent="0.2">
      <c r="A35" s="5">
        <v>21</v>
      </c>
      <c r="B35" s="6" t="s">
        <v>20</v>
      </c>
      <c r="C35" s="5" t="s">
        <v>40</v>
      </c>
      <c r="D35" s="5"/>
      <c r="E35" s="5"/>
      <c r="F35" s="5"/>
      <c r="G35" s="7">
        <v>37698</v>
      </c>
      <c r="H35" s="7">
        <v>7239</v>
      </c>
      <c r="I35" s="7">
        <v>10958</v>
      </c>
      <c r="J35" s="8"/>
      <c r="K35" s="9"/>
      <c r="L35" s="9"/>
      <c r="M35" s="9"/>
    </row>
    <row r="36" spans="1:13" ht="15.75" customHeight="1" x14ac:dyDescent="0.2">
      <c r="A36" s="5">
        <v>22</v>
      </c>
      <c r="B36" s="6" t="s">
        <v>22</v>
      </c>
      <c r="C36" s="5" t="s">
        <v>40</v>
      </c>
      <c r="D36" s="5"/>
      <c r="E36" s="5"/>
      <c r="F36" s="5"/>
      <c r="G36" s="7">
        <v>85008</v>
      </c>
      <c r="H36" s="7">
        <v>16235</v>
      </c>
      <c r="I36" s="7">
        <v>20237</v>
      </c>
      <c r="J36" s="8"/>
      <c r="K36" s="9"/>
      <c r="L36" s="9"/>
      <c r="M36" s="9"/>
    </row>
    <row r="37" spans="1:13" ht="15.75" customHeight="1" x14ac:dyDescent="0.2">
      <c r="A37" s="5">
        <v>23</v>
      </c>
      <c r="B37" s="6" t="s">
        <v>55</v>
      </c>
      <c r="C37" s="5" t="s">
        <v>40</v>
      </c>
      <c r="D37" s="5"/>
      <c r="E37" s="5"/>
      <c r="F37" s="5"/>
      <c r="G37" s="7">
        <v>60510</v>
      </c>
      <c r="H37" s="7">
        <v>14891</v>
      </c>
      <c r="I37" s="7">
        <v>46435</v>
      </c>
      <c r="J37" s="8"/>
      <c r="K37" s="9"/>
      <c r="L37" s="9"/>
      <c r="M37" s="9"/>
    </row>
    <row r="38" spans="1:13" ht="15.75" customHeight="1" x14ac:dyDescent="0.2">
      <c r="A38" s="5">
        <v>24</v>
      </c>
      <c r="B38" s="6" t="s">
        <v>19</v>
      </c>
      <c r="C38" s="5" t="s">
        <v>40</v>
      </c>
      <c r="D38" s="5"/>
      <c r="E38" s="5"/>
      <c r="F38" s="5"/>
      <c r="G38" s="7">
        <v>31117</v>
      </c>
      <c r="H38" s="7">
        <v>19006</v>
      </c>
      <c r="I38" s="7">
        <v>10185</v>
      </c>
      <c r="J38" s="8"/>
      <c r="K38" s="9"/>
      <c r="L38" s="9"/>
      <c r="M38" s="9"/>
    </row>
    <row r="39" spans="1:13" ht="15.75" customHeight="1" x14ac:dyDescent="0.2">
      <c r="A39" s="5">
        <v>25</v>
      </c>
      <c r="B39" s="6" t="s">
        <v>24</v>
      </c>
      <c r="C39" s="5" t="s">
        <v>40</v>
      </c>
      <c r="D39" s="5"/>
      <c r="E39" s="5"/>
      <c r="F39" s="5"/>
      <c r="G39" s="7">
        <v>80890</v>
      </c>
      <c r="H39" s="7">
        <v>14159</v>
      </c>
      <c r="I39" s="7">
        <v>26099</v>
      </c>
      <c r="J39" s="8"/>
      <c r="K39" s="9"/>
      <c r="L39" s="9"/>
      <c r="M39" s="9"/>
    </row>
    <row r="40" spans="1:13" ht="15.75" customHeight="1" x14ac:dyDescent="0.2">
      <c r="A40" s="5">
        <v>26</v>
      </c>
      <c r="B40" s="6" t="s">
        <v>48</v>
      </c>
      <c r="C40" s="5" t="s">
        <v>40</v>
      </c>
      <c r="D40" s="5"/>
      <c r="E40" s="5"/>
      <c r="F40" s="5"/>
      <c r="G40" s="7">
        <v>3255</v>
      </c>
      <c r="H40" s="7"/>
      <c r="I40" s="7">
        <v>218</v>
      </c>
      <c r="J40" s="8"/>
      <c r="K40" s="9"/>
      <c r="L40" s="9"/>
      <c r="M40" s="9"/>
    </row>
    <row r="41" spans="1:13" ht="15.75" customHeight="1" x14ac:dyDescent="0.2">
      <c r="A41" s="5">
        <v>27</v>
      </c>
      <c r="B41" s="6" t="s">
        <v>42</v>
      </c>
      <c r="C41" s="5" t="s">
        <v>40</v>
      </c>
      <c r="D41" s="5"/>
      <c r="E41" s="5"/>
      <c r="F41" s="5"/>
      <c r="G41" s="7">
        <v>11524</v>
      </c>
      <c r="H41" s="7">
        <v>250</v>
      </c>
      <c r="I41" s="7">
        <v>1429</v>
      </c>
      <c r="J41" s="8"/>
      <c r="K41" s="9"/>
      <c r="L41" s="9"/>
      <c r="M41" s="9"/>
    </row>
    <row r="42" spans="1:13" ht="15.75" customHeight="1" x14ac:dyDescent="0.2">
      <c r="A42" s="5">
        <v>28</v>
      </c>
      <c r="B42" s="6" t="s">
        <v>54</v>
      </c>
      <c r="C42" s="5" t="s">
        <v>40</v>
      </c>
      <c r="D42" s="5"/>
      <c r="E42" s="5"/>
      <c r="F42" s="5"/>
      <c r="G42" s="7">
        <v>4964</v>
      </c>
      <c r="H42" s="7">
        <v>1401</v>
      </c>
      <c r="I42" s="7">
        <v>997</v>
      </c>
      <c r="J42" s="8"/>
      <c r="K42" s="9"/>
      <c r="L42" s="9"/>
      <c r="M42" s="9"/>
    </row>
    <row r="43" spans="1:13" ht="15.75" customHeight="1" x14ac:dyDescent="0.2">
      <c r="A43" s="5">
        <v>29</v>
      </c>
      <c r="B43" s="6" t="s">
        <v>43</v>
      </c>
      <c r="C43" s="5" t="s">
        <v>40</v>
      </c>
      <c r="D43" s="5"/>
      <c r="E43" s="5"/>
      <c r="F43" s="5"/>
      <c r="G43" s="7">
        <v>8348</v>
      </c>
      <c r="H43" s="7">
        <v>50</v>
      </c>
      <c r="I43" s="7">
        <v>1195</v>
      </c>
      <c r="J43" s="8"/>
      <c r="K43" s="9"/>
      <c r="L43" s="9"/>
      <c r="M43" s="9"/>
    </row>
    <row r="44" spans="1:13" ht="15.75" customHeight="1" x14ac:dyDescent="0.2">
      <c r="A44" s="5">
        <v>30</v>
      </c>
      <c r="B44" s="6" t="s">
        <v>63</v>
      </c>
      <c r="C44" s="5" t="s">
        <v>40</v>
      </c>
      <c r="D44" s="5"/>
      <c r="E44" s="5"/>
      <c r="F44" s="5"/>
      <c r="G44" s="7">
        <v>30379</v>
      </c>
      <c r="H44" s="7">
        <v>4560</v>
      </c>
      <c r="I44" s="7">
        <v>10468</v>
      </c>
      <c r="J44" s="8"/>
      <c r="K44" s="9"/>
      <c r="L44" s="9"/>
      <c r="M44" s="9"/>
    </row>
    <row r="45" spans="1:13" ht="15.75" customHeight="1" x14ac:dyDescent="0.2">
      <c r="A45" s="5">
        <v>31</v>
      </c>
      <c r="B45" s="6" t="s">
        <v>64</v>
      </c>
      <c r="C45" s="5" t="s">
        <v>40</v>
      </c>
      <c r="D45" s="5"/>
      <c r="E45" s="5"/>
      <c r="F45" s="5"/>
      <c r="G45" s="7">
        <v>2259</v>
      </c>
      <c r="H45" s="7"/>
      <c r="I45" s="7">
        <v>333</v>
      </c>
      <c r="J45" s="8"/>
      <c r="K45" s="9"/>
      <c r="L45" s="9"/>
      <c r="M45" s="9"/>
    </row>
    <row r="46" spans="1:13" ht="15.75" customHeight="1" x14ac:dyDescent="0.2">
      <c r="A46" s="5">
        <v>32</v>
      </c>
      <c r="B46" s="10" t="s">
        <v>65</v>
      </c>
      <c r="C46" s="5" t="s">
        <v>40</v>
      </c>
      <c r="D46" s="5"/>
      <c r="E46" s="5"/>
      <c r="F46" s="5"/>
      <c r="G46" s="7">
        <v>43635</v>
      </c>
      <c r="H46" s="7">
        <v>8607</v>
      </c>
      <c r="I46" s="7">
        <v>11033</v>
      </c>
      <c r="J46" s="8"/>
      <c r="K46" s="9"/>
      <c r="L46" s="9"/>
      <c r="M46" s="9"/>
    </row>
    <row r="47" spans="1:13" ht="15.75" customHeight="1" x14ac:dyDescent="0.2">
      <c r="A47" s="5">
        <v>33</v>
      </c>
      <c r="B47" s="10" t="s">
        <v>52</v>
      </c>
      <c r="C47" s="5" t="s">
        <v>40</v>
      </c>
      <c r="D47" s="5"/>
      <c r="E47" s="5"/>
      <c r="F47" s="5"/>
      <c r="G47" s="7">
        <v>18308</v>
      </c>
      <c r="H47" s="7">
        <v>1355</v>
      </c>
      <c r="I47" s="7">
        <v>7088</v>
      </c>
      <c r="J47" s="8"/>
      <c r="K47" s="9"/>
      <c r="L47" s="9"/>
      <c r="M47" s="9"/>
    </row>
    <row r="48" spans="1:13" ht="15.75" customHeight="1" x14ac:dyDescent="0.2">
      <c r="A48" s="5">
        <v>34</v>
      </c>
      <c r="B48" s="10" t="s">
        <v>21</v>
      </c>
      <c r="C48" s="5" t="s">
        <v>40</v>
      </c>
      <c r="D48" s="5"/>
      <c r="E48" s="5"/>
      <c r="F48" s="5"/>
      <c r="G48" s="7">
        <v>51614</v>
      </c>
      <c r="H48" s="7">
        <v>7670</v>
      </c>
      <c r="I48" s="7">
        <v>13735</v>
      </c>
      <c r="J48" s="8"/>
      <c r="K48" s="9"/>
      <c r="L48" s="9"/>
      <c r="M48" s="9"/>
    </row>
    <row r="49" spans="1:13" ht="15.75" customHeight="1" x14ac:dyDescent="0.2">
      <c r="A49" s="5">
        <v>35</v>
      </c>
      <c r="B49" s="10" t="s">
        <v>50</v>
      </c>
      <c r="C49" s="5" t="s">
        <v>40</v>
      </c>
      <c r="D49" s="5"/>
      <c r="E49" s="5"/>
      <c r="F49" s="5"/>
      <c r="G49" s="7">
        <v>5403</v>
      </c>
      <c r="H49" s="7">
        <v>428</v>
      </c>
      <c r="I49" s="7">
        <v>1270</v>
      </c>
      <c r="J49" s="8"/>
      <c r="K49" s="9"/>
      <c r="L49" s="9"/>
      <c r="M49" s="9"/>
    </row>
    <row r="50" spans="1:13" ht="15.75" customHeight="1" x14ac:dyDescent="0.2">
      <c r="A50" s="5">
        <v>36</v>
      </c>
      <c r="B50" s="10" t="s">
        <v>23</v>
      </c>
      <c r="C50" s="5" t="s">
        <v>40</v>
      </c>
      <c r="D50" s="5"/>
      <c r="E50" s="5"/>
      <c r="F50" s="5"/>
      <c r="G50" s="7">
        <v>22413</v>
      </c>
      <c r="H50" s="7">
        <v>2162</v>
      </c>
      <c r="I50" s="7">
        <v>7169</v>
      </c>
      <c r="J50" s="8"/>
      <c r="K50" s="9"/>
      <c r="L50" s="9"/>
      <c r="M50" s="9"/>
    </row>
    <row r="51" spans="1:13" ht="15.75" customHeight="1" x14ac:dyDescent="0.2">
      <c r="A51" s="5">
        <v>37</v>
      </c>
      <c r="B51" s="10" t="s">
        <v>44</v>
      </c>
      <c r="C51" s="5" t="s">
        <v>40</v>
      </c>
      <c r="D51" s="5"/>
      <c r="E51" s="5"/>
      <c r="F51" s="5"/>
      <c r="G51" s="7">
        <v>8458</v>
      </c>
      <c r="H51" s="7"/>
      <c r="I51" s="7">
        <v>2306</v>
      </c>
      <c r="J51" s="8"/>
      <c r="K51" s="9"/>
      <c r="L51" s="9"/>
      <c r="M51" s="9"/>
    </row>
    <row r="52" spans="1:13" ht="13.5" customHeight="1" x14ac:dyDescent="0.2">
      <c r="A52" s="17" t="s">
        <v>4</v>
      </c>
      <c r="B52" s="17"/>
      <c r="C52" s="11" t="s">
        <v>40</v>
      </c>
      <c r="D52" s="12" t="s">
        <v>66</v>
      </c>
      <c r="E52" s="12" t="s">
        <v>66</v>
      </c>
      <c r="F52" s="12" t="s">
        <v>66</v>
      </c>
      <c r="G52" s="12">
        <f>SUM(G15:G51)</f>
        <v>885474</v>
      </c>
      <c r="H52" s="12">
        <f t="shared" ref="H52:I52" si="0">SUM(H15:H51)</f>
        <v>206553</v>
      </c>
      <c r="I52" s="12">
        <f t="shared" si="0"/>
        <v>280122</v>
      </c>
    </row>
    <row r="53" spans="1:13" x14ac:dyDescent="0.2">
      <c r="G53" s="13"/>
      <c r="H53" s="13"/>
      <c r="I53" s="13"/>
      <c r="J53" s="8"/>
    </row>
    <row r="54" spans="1:13" x14ac:dyDescent="0.2">
      <c r="G54" s="13"/>
      <c r="H54" s="13"/>
      <c r="I54" s="13"/>
    </row>
    <row r="58" spans="1:13" x14ac:dyDescent="0.2">
      <c r="C58" s="14"/>
      <c r="D58" s="14"/>
      <c r="E58" s="14"/>
      <c r="F58" s="14"/>
    </row>
  </sheetData>
  <mergeCells count="14">
    <mergeCell ref="H6:I6"/>
    <mergeCell ref="H1:I1"/>
    <mergeCell ref="H2:I2"/>
    <mergeCell ref="H3:I3"/>
    <mergeCell ref="H4:I4"/>
    <mergeCell ref="H5:I5"/>
    <mergeCell ref="A52:B52"/>
    <mergeCell ref="H7:I7"/>
    <mergeCell ref="A9:I10"/>
    <mergeCell ref="A12:A14"/>
    <mergeCell ref="B12:B14"/>
    <mergeCell ref="C12:C14"/>
    <mergeCell ref="D12:I12"/>
    <mergeCell ref="G13:I13"/>
  </mergeCells>
  <pageMargins left="0.7" right="0.7" top="0.75" bottom="0.75" header="0.3" footer="0.3"/>
  <pageSetup paperSize="9" scale="7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opLeftCell="A4" workbookViewId="0">
      <selection activeCell="I17" sqref="I17"/>
    </sheetView>
  </sheetViews>
  <sheetFormatPr defaultRowHeight="12.75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9.140625" style="1" customWidth="1"/>
    <col min="11" max="16384" width="9.140625" style="1"/>
  </cols>
  <sheetData>
    <row r="1" spans="1:13" x14ac:dyDescent="0.2">
      <c r="H1" s="18" t="s">
        <v>39</v>
      </c>
      <c r="I1" s="18"/>
    </row>
    <row r="2" spans="1:13" x14ac:dyDescent="0.2">
      <c r="H2" s="18" t="s">
        <v>26</v>
      </c>
      <c r="I2" s="18"/>
    </row>
    <row r="3" spans="1:13" x14ac:dyDescent="0.2">
      <c r="H3" s="18" t="s">
        <v>27</v>
      </c>
      <c r="I3" s="18"/>
    </row>
    <row r="4" spans="1:13" x14ac:dyDescent="0.2">
      <c r="H4" s="18" t="s">
        <v>28</v>
      </c>
      <c r="I4" s="18"/>
    </row>
    <row r="5" spans="1:13" x14ac:dyDescent="0.2">
      <c r="H5" s="18" t="s">
        <v>29</v>
      </c>
      <c r="I5" s="18"/>
    </row>
    <row r="6" spans="1:13" x14ac:dyDescent="0.2">
      <c r="C6" s="2"/>
      <c r="D6" s="2"/>
      <c r="E6" s="2"/>
      <c r="F6" s="2"/>
      <c r="G6" s="2"/>
      <c r="H6" s="18" t="s">
        <v>30</v>
      </c>
      <c r="I6" s="18"/>
    </row>
    <row r="7" spans="1:13" x14ac:dyDescent="0.2">
      <c r="G7" s="2"/>
      <c r="H7" s="18" t="s">
        <v>3</v>
      </c>
      <c r="I7" s="18"/>
    </row>
    <row r="9" spans="1:13" ht="12.75" customHeight="1" x14ac:dyDescent="0.2">
      <c r="A9" s="19" t="s">
        <v>31</v>
      </c>
      <c r="B9" s="19"/>
      <c r="C9" s="19"/>
      <c r="D9" s="19"/>
      <c r="E9" s="19"/>
      <c r="F9" s="19"/>
      <c r="G9" s="19"/>
      <c r="H9" s="19"/>
      <c r="I9" s="19"/>
      <c r="J9" s="3"/>
    </row>
    <row r="10" spans="1:13" ht="30.75" customHeight="1" x14ac:dyDescent="0.2">
      <c r="A10" s="19"/>
      <c r="B10" s="19"/>
      <c r="C10" s="19"/>
      <c r="D10" s="19"/>
      <c r="E10" s="19"/>
      <c r="F10" s="19"/>
      <c r="G10" s="19"/>
      <c r="H10" s="19"/>
      <c r="I10" s="19"/>
      <c r="J10" s="3"/>
    </row>
    <row r="12" spans="1:13" x14ac:dyDescent="0.2">
      <c r="A12" s="20" t="s">
        <v>0</v>
      </c>
      <c r="B12" s="23" t="s">
        <v>1</v>
      </c>
      <c r="C12" s="24" t="s">
        <v>2</v>
      </c>
      <c r="D12" s="23" t="s">
        <v>10</v>
      </c>
      <c r="E12" s="23"/>
      <c r="F12" s="23"/>
      <c r="G12" s="23"/>
      <c r="H12" s="23"/>
      <c r="I12" s="23"/>
    </row>
    <row r="13" spans="1:13" x14ac:dyDescent="0.2">
      <c r="A13" s="21"/>
      <c r="B13" s="23"/>
      <c r="C13" s="25"/>
      <c r="D13" s="4" t="s">
        <v>32</v>
      </c>
      <c r="E13" s="4" t="s">
        <v>33</v>
      </c>
      <c r="F13" s="4" t="s">
        <v>34</v>
      </c>
      <c r="G13" s="23" t="s">
        <v>35</v>
      </c>
      <c r="H13" s="23"/>
      <c r="I13" s="23"/>
    </row>
    <row r="14" spans="1:13" ht="28.5" customHeight="1" x14ac:dyDescent="0.2">
      <c r="A14" s="22"/>
      <c r="B14" s="23"/>
      <c r="C14" s="26"/>
      <c r="D14" s="4"/>
      <c r="E14" s="4"/>
      <c r="F14" s="4"/>
      <c r="G14" s="4" t="s">
        <v>36</v>
      </c>
      <c r="H14" s="4" t="s">
        <v>37</v>
      </c>
      <c r="I14" s="4" t="s">
        <v>38</v>
      </c>
    </row>
    <row r="15" spans="1:13" ht="15.75" customHeight="1" x14ac:dyDescent="0.2">
      <c r="A15" s="5">
        <v>1</v>
      </c>
      <c r="B15" s="6" t="s">
        <v>25</v>
      </c>
      <c r="C15" s="5" t="s">
        <v>40</v>
      </c>
      <c r="D15" s="5"/>
      <c r="E15" s="5"/>
      <c r="F15" s="5"/>
      <c r="G15" s="7">
        <v>30576</v>
      </c>
      <c r="H15" s="7">
        <v>1375</v>
      </c>
      <c r="I15" s="7">
        <v>33623</v>
      </c>
      <c r="J15" s="8"/>
      <c r="K15" s="9"/>
      <c r="L15" s="9"/>
      <c r="M15" s="9"/>
    </row>
    <row r="16" spans="1:13" ht="15.75" customHeight="1" x14ac:dyDescent="0.2">
      <c r="A16" s="5">
        <v>2</v>
      </c>
      <c r="B16" s="6" t="s">
        <v>47</v>
      </c>
      <c r="C16" s="5" t="s">
        <v>40</v>
      </c>
      <c r="D16" s="5"/>
      <c r="E16" s="5"/>
      <c r="F16" s="5"/>
      <c r="G16" s="7">
        <v>14824</v>
      </c>
      <c r="H16" s="7">
        <v>1138</v>
      </c>
      <c r="I16" s="7">
        <f>6148+931</f>
        <v>7079</v>
      </c>
      <c r="J16" s="8"/>
      <c r="K16" s="9"/>
      <c r="L16" s="9"/>
      <c r="M16" s="9"/>
    </row>
    <row r="17" spans="1:13" ht="15.75" customHeight="1" x14ac:dyDescent="0.2">
      <c r="A17" s="5">
        <v>3</v>
      </c>
      <c r="B17" s="6" t="s">
        <v>58</v>
      </c>
      <c r="C17" s="5" t="s">
        <v>40</v>
      </c>
      <c r="D17" s="5"/>
      <c r="E17" s="5"/>
      <c r="F17" s="5"/>
      <c r="G17" s="7">
        <v>2437</v>
      </c>
      <c r="H17" s="7"/>
      <c r="I17" s="7">
        <v>388</v>
      </c>
      <c r="J17" s="8"/>
      <c r="K17" s="9"/>
      <c r="L17" s="9"/>
      <c r="M17" s="9"/>
    </row>
    <row r="18" spans="1:13" ht="15.75" customHeight="1" x14ac:dyDescent="0.2">
      <c r="A18" s="5">
        <v>4</v>
      </c>
      <c r="B18" s="6" t="s">
        <v>15</v>
      </c>
      <c r="C18" s="5" t="s">
        <v>40</v>
      </c>
      <c r="D18" s="5"/>
      <c r="E18" s="5"/>
      <c r="F18" s="5"/>
      <c r="G18" s="7">
        <v>44187</v>
      </c>
      <c r="H18" s="7">
        <v>1714</v>
      </c>
      <c r="I18" s="7">
        <v>13605</v>
      </c>
      <c r="J18" s="8"/>
      <c r="K18" s="9"/>
      <c r="L18" s="9"/>
      <c r="M18" s="9"/>
    </row>
    <row r="19" spans="1:13" ht="15.75" customHeight="1" x14ac:dyDescent="0.2">
      <c r="A19" s="5">
        <v>5</v>
      </c>
      <c r="B19" s="6" t="s">
        <v>46</v>
      </c>
      <c r="C19" s="5" t="s">
        <v>40</v>
      </c>
      <c r="D19" s="5"/>
      <c r="E19" s="5"/>
      <c r="F19" s="5"/>
      <c r="G19" s="7">
        <v>4607</v>
      </c>
      <c r="H19" s="7">
        <v>176</v>
      </c>
      <c r="I19" s="7">
        <v>2713</v>
      </c>
      <c r="J19" s="8"/>
      <c r="K19" s="9"/>
      <c r="L19" s="9"/>
      <c r="M19" s="9"/>
    </row>
    <row r="20" spans="1:13" ht="15.75" customHeight="1" x14ac:dyDescent="0.2">
      <c r="A20" s="5">
        <v>6</v>
      </c>
      <c r="B20" s="6" t="s">
        <v>16</v>
      </c>
      <c r="C20" s="5" t="s">
        <v>40</v>
      </c>
      <c r="D20" s="5"/>
      <c r="E20" s="5"/>
      <c r="F20" s="5"/>
      <c r="G20" s="7">
        <v>56237</v>
      </c>
      <c r="H20" s="7">
        <v>20041</v>
      </c>
      <c r="I20" s="7">
        <v>25831</v>
      </c>
      <c r="J20" s="8"/>
      <c r="K20" s="9"/>
      <c r="L20" s="9"/>
      <c r="M20" s="9"/>
    </row>
    <row r="21" spans="1:13" ht="15.75" customHeight="1" x14ac:dyDescent="0.2">
      <c r="A21" s="5">
        <v>7</v>
      </c>
      <c r="B21" s="6" t="s">
        <v>56</v>
      </c>
      <c r="C21" s="5" t="s">
        <v>40</v>
      </c>
      <c r="D21" s="5"/>
      <c r="E21" s="5"/>
      <c r="F21" s="5"/>
      <c r="G21" s="7">
        <v>9781</v>
      </c>
      <c r="H21" s="7">
        <v>6360</v>
      </c>
      <c r="I21" s="7">
        <v>3714</v>
      </c>
      <c r="J21" s="8"/>
      <c r="K21" s="9"/>
      <c r="L21" s="9"/>
      <c r="M21" s="9"/>
    </row>
    <row r="22" spans="1:13" ht="15.75" customHeight="1" x14ac:dyDescent="0.2">
      <c r="A22" s="5">
        <v>8</v>
      </c>
      <c r="B22" s="6" t="s">
        <v>53</v>
      </c>
      <c r="C22" s="5" t="s">
        <v>40</v>
      </c>
      <c r="D22" s="5"/>
      <c r="E22" s="5"/>
      <c r="F22" s="5"/>
      <c r="G22" s="7">
        <v>6604</v>
      </c>
      <c r="H22" s="7">
        <v>1549</v>
      </c>
      <c r="I22" s="7">
        <v>2952</v>
      </c>
      <c r="J22" s="8"/>
      <c r="K22" s="9"/>
      <c r="L22" s="9"/>
      <c r="M22" s="9"/>
    </row>
    <row r="23" spans="1:13" ht="15.75" customHeight="1" x14ac:dyDescent="0.2">
      <c r="A23" s="5">
        <v>9</v>
      </c>
      <c r="B23" s="6" t="s">
        <v>57</v>
      </c>
      <c r="C23" s="5" t="s">
        <v>40</v>
      </c>
      <c r="D23" s="5"/>
      <c r="E23" s="5"/>
      <c r="F23" s="5"/>
      <c r="G23" s="7">
        <v>7457</v>
      </c>
      <c r="H23" s="7">
        <v>540</v>
      </c>
      <c r="I23" s="7">
        <v>3051</v>
      </c>
      <c r="J23" s="8"/>
      <c r="K23" s="9"/>
      <c r="L23" s="9"/>
      <c r="M23" s="9"/>
    </row>
    <row r="24" spans="1:13" ht="15.75" customHeight="1" x14ac:dyDescent="0.2">
      <c r="A24" s="5">
        <v>10</v>
      </c>
      <c r="B24" s="6" t="s">
        <v>59</v>
      </c>
      <c r="C24" s="5" t="s">
        <v>40</v>
      </c>
      <c r="D24" s="5"/>
      <c r="E24" s="5"/>
      <c r="F24" s="5"/>
      <c r="G24" s="7">
        <v>3173</v>
      </c>
      <c r="H24" s="7">
        <v>403</v>
      </c>
      <c r="I24" s="7">
        <v>1165</v>
      </c>
      <c r="J24" s="8"/>
      <c r="K24" s="9"/>
      <c r="L24" s="9"/>
      <c r="M24" s="9"/>
    </row>
    <row r="25" spans="1:13" ht="15.75" customHeight="1" x14ac:dyDescent="0.2">
      <c r="A25" s="5">
        <v>11</v>
      </c>
      <c r="B25" s="6" t="s">
        <v>45</v>
      </c>
      <c r="C25" s="5" t="s">
        <v>40</v>
      </c>
      <c r="D25" s="5"/>
      <c r="E25" s="5"/>
      <c r="F25" s="5"/>
      <c r="G25" s="7">
        <v>8715</v>
      </c>
      <c r="H25" s="7"/>
      <c r="I25" s="7">
        <v>3742</v>
      </c>
      <c r="J25" s="8"/>
      <c r="K25" s="9"/>
      <c r="L25" s="9"/>
      <c r="M25" s="9"/>
    </row>
    <row r="26" spans="1:13" ht="15.75" customHeight="1" x14ac:dyDescent="0.2">
      <c r="A26" s="5">
        <v>12</v>
      </c>
      <c r="B26" s="6" t="s">
        <v>14</v>
      </c>
      <c r="C26" s="5" t="s">
        <v>40</v>
      </c>
      <c r="D26" s="5"/>
      <c r="E26" s="5"/>
      <c r="F26" s="5"/>
      <c r="G26" s="7">
        <v>53442</v>
      </c>
      <c r="H26" s="7">
        <v>11708</v>
      </c>
      <c r="I26" s="7">
        <v>20042</v>
      </c>
      <c r="J26" s="8"/>
      <c r="K26" s="9"/>
      <c r="L26" s="9"/>
      <c r="M26" s="9"/>
    </row>
    <row r="27" spans="1:13" ht="15.75" customHeight="1" x14ac:dyDescent="0.2">
      <c r="A27" s="5">
        <v>13</v>
      </c>
      <c r="B27" s="6" t="s">
        <v>51</v>
      </c>
      <c r="C27" s="5" t="s">
        <v>40</v>
      </c>
      <c r="D27" s="5"/>
      <c r="E27" s="5"/>
      <c r="F27" s="5"/>
      <c r="G27" s="7">
        <v>10121</v>
      </c>
      <c r="H27" s="7">
        <v>1252</v>
      </c>
      <c r="I27" s="7">
        <v>2873</v>
      </c>
      <c r="J27" s="8"/>
      <c r="K27" s="9"/>
      <c r="L27" s="9"/>
      <c r="M27" s="9"/>
    </row>
    <row r="28" spans="1:13" ht="15.75" customHeight="1" x14ac:dyDescent="0.2">
      <c r="A28" s="5">
        <v>14</v>
      </c>
      <c r="B28" s="6" t="s">
        <v>18</v>
      </c>
      <c r="C28" s="5" t="s">
        <v>40</v>
      </c>
      <c r="D28" s="5"/>
      <c r="E28" s="5"/>
      <c r="F28" s="5"/>
      <c r="G28" s="7">
        <v>54595</v>
      </c>
      <c r="H28" s="7">
        <v>4075</v>
      </c>
      <c r="I28" s="7">
        <v>17716</v>
      </c>
      <c r="J28" s="8"/>
      <c r="K28" s="9"/>
      <c r="L28" s="9"/>
      <c r="M28" s="9"/>
    </row>
    <row r="29" spans="1:13" ht="15.75" customHeight="1" x14ac:dyDescent="0.2">
      <c r="A29" s="5">
        <v>15</v>
      </c>
      <c r="B29" s="10" t="s">
        <v>60</v>
      </c>
      <c r="C29" s="5" t="s">
        <v>40</v>
      </c>
      <c r="D29" s="5"/>
      <c r="E29" s="5"/>
      <c r="F29" s="5"/>
      <c r="G29" s="7">
        <v>4485</v>
      </c>
      <c r="H29" s="7">
        <v>100</v>
      </c>
      <c r="I29" s="7">
        <v>1196</v>
      </c>
      <c r="J29" s="8"/>
      <c r="K29" s="9"/>
      <c r="L29" s="9"/>
      <c r="M29" s="9"/>
    </row>
    <row r="30" spans="1:13" ht="15.75" customHeight="1" x14ac:dyDescent="0.2">
      <c r="A30" s="5">
        <v>16</v>
      </c>
      <c r="B30" s="10" t="s">
        <v>17</v>
      </c>
      <c r="C30" s="5" t="s">
        <v>40</v>
      </c>
      <c r="D30" s="5"/>
      <c r="E30" s="5"/>
      <c r="F30" s="5"/>
      <c r="G30" s="7">
        <v>52632</v>
      </c>
      <c r="H30" s="7">
        <v>39089</v>
      </c>
      <c r="I30" s="7">
        <v>13927</v>
      </c>
      <c r="J30" s="8"/>
      <c r="K30" s="9"/>
      <c r="L30" s="9"/>
      <c r="M30" s="9"/>
    </row>
    <row r="31" spans="1:13" ht="15.75" customHeight="1" x14ac:dyDescent="0.2">
      <c r="A31" s="5">
        <v>17</v>
      </c>
      <c r="B31" s="10" t="s">
        <v>61</v>
      </c>
      <c r="C31" s="5" t="s">
        <v>40</v>
      </c>
      <c r="D31" s="5"/>
      <c r="E31" s="5"/>
      <c r="F31" s="5"/>
      <c r="G31" s="7">
        <v>7941</v>
      </c>
      <c r="H31" s="7">
        <v>242</v>
      </c>
      <c r="I31" s="7">
        <v>906</v>
      </c>
      <c r="J31" s="8"/>
      <c r="K31" s="9"/>
      <c r="L31" s="9"/>
      <c r="M31" s="9"/>
    </row>
    <row r="32" spans="1:13" ht="15.75" customHeight="1" x14ac:dyDescent="0.2">
      <c r="A32" s="5">
        <v>18</v>
      </c>
      <c r="B32" s="6" t="s">
        <v>41</v>
      </c>
      <c r="C32" s="5" t="s">
        <v>40</v>
      </c>
      <c r="D32" s="5"/>
      <c r="E32" s="5"/>
      <c r="F32" s="5"/>
      <c r="G32" s="7">
        <v>22529</v>
      </c>
      <c r="H32" s="7">
        <v>21521</v>
      </c>
      <c r="I32" s="7">
        <v>4980</v>
      </c>
      <c r="J32" s="8"/>
      <c r="K32" s="9"/>
      <c r="L32" s="9"/>
      <c r="M32" s="9"/>
    </row>
    <row r="33" spans="1:13" ht="15.75" customHeight="1" x14ac:dyDescent="0.2">
      <c r="A33" s="5">
        <v>19</v>
      </c>
      <c r="B33" s="6" t="s">
        <v>62</v>
      </c>
      <c r="C33" s="5" t="s">
        <v>40</v>
      </c>
      <c r="D33" s="5"/>
      <c r="E33" s="5"/>
      <c r="F33" s="5"/>
      <c r="G33" s="7">
        <v>10089</v>
      </c>
      <c r="H33" s="7">
        <v>74</v>
      </c>
      <c r="I33" s="7">
        <v>2954</v>
      </c>
      <c r="J33" s="8"/>
      <c r="K33" s="9"/>
      <c r="L33" s="9"/>
      <c r="M33" s="9"/>
    </row>
    <row r="34" spans="1:13" ht="15.75" customHeight="1" x14ac:dyDescent="0.2">
      <c r="A34" s="5">
        <v>20</v>
      </c>
      <c r="B34" s="6" t="s">
        <v>49</v>
      </c>
      <c r="C34" s="5" t="s">
        <v>40</v>
      </c>
      <c r="D34" s="5"/>
      <c r="E34" s="5"/>
      <c r="F34" s="5"/>
      <c r="G34" s="7">
        <v>867</v>
      </c>
      <c r="H34" s="7"/>
      <c r="I34" s="7">
        <v>111</v>
      </c>
      <c r="J34" s="8"/>
      <c r="K34" s="9"/>
      <c r="L34" s="9"/>
      <c r="M34" s="9"/>
    </row>
    <row r="35" spans="1:13" ht="15.75" customHeight="1" x14ac:dyDescent="0.2">
      <c r="A35" s="5">
        <v>21</v>
      </c>
      <c r="B35" s="6" t="s">
        <v>20</v>
      </c>
      <c r="C35" s="5" t="s">
        <v>40</v>
      </c>
      <c r="D35" s="5"/>
      <c r="E35" s="5"/>
      <c r="F35" s="5"/>
      <c r="G35" s="7">
        <v>53198</v>
      </c>
      <c r="H35" s="7">
        <v>7860</v>
      </c>
      <c r="I35" s="7">
        <v>18510</v>
      </c>
      <c r="J35" s="8"/>
      <c r="K35" s="9"/>
      <c r="L35" s="9"/>
      <c r="M35" s="9"/>
    </row>
    <row r="36" spans="1:13" ht="15.75" customHeight="1" x14ac:dyDescent="0.2">
      <c r="A36" s="5">
        <v>22</v>
      </c>
      <c r="B36" s="6" t="s">
        <v>22</v>
      </c>
      <c r="C36" s="5" t="s">
        <v>40</v>
      </c>
      <c r="D36" s="5"/>
      <c r="E36" s="5"/>
      <c r="F36" s="5"/>
      <c r="G36" s="7">
        <v>87522</v>
      </c>
      <c r="H36" s="7">
        <v>17456</v>
      </c>
      <c r="I36" s="7">
        <v>30112</v>
      </c>
      <c r="J36" s="8"/>
      <c r="K36" s="9"/>
      <c r="L36" s="9"/>
      <c r="M36" s="9"/>
    </row>
    <row r="37" spans="1:13" ht="15.75" customHeight="1" x14ac:dyDescent="0.2">
      <c r="A37" s="5">
        <v>23</v>
      </c>
      <c r="B37" s="6" t="s">
        <v>55</v>
      </c>
      <c r="C37" s="5" t="s">
        <v>40</v>
      </c>
      <c r="D37" s="5"/>
      <c r="E37" s="5"/>
      <c r="F37" s="5"/>
      <c r="G37" s="7">
        <v>55900</v>
      </c>
      <c r="H37" s="7">
        <v>14507</v>
      </c>
      <c r="I37" s="7">
        <v>58388</v>
      </c>
      <c r="J37" s="8"/>
      <c r="K37" s="9"/>
      <c r="L37" s="9"/>
      <c r="M37" s="9"/>
    </row>
    <row r="38" spans="1:13" ht="15.75" customHeight="1" x14ac:dyDescent="0.2">
      <c r="A38" s="5">
        <v>24</v>
      </c>
      <c r="B38" s="6" t="s">
        <v>19</v>
      </c>
      <c r="C38" s="5" t="s">
        <v>40</v>
      </c>
      <c r="D38" s="5"/>
      <c r="E38" s="5"/>
      <c r="F38" s="5"/>
      <c r="G38" s="7">
        <v>33666</v>
      </c>
      <c r="H38" s="7">
        <v>21007</v>
      </c>
      <c r="I38" s="7">
        <v>13795</v>
      </c>
      <c r="J38" s="8"/>
      <c r="K38" s="9"/>
      <c r="L38" s="9"/>
      <c r="M38" s="9"/>
    </row>
    <row r="39" spans="1:13" ht="15.75" customHeight="1" x14ac:dyDescent="0.2">
      <c r="A39" s="5">
        <v>25</v>
      </c>
      <c r="B39" s="6" t="s">
        <v>24</v>
      </c>
      <c r="C39" s="5" t="s">
        <v>40</v>
      </c>
      <c r="D39" s="5"/>
      <c r="E39" s="5"/>
      <c r="F39" s="5"/>
      <c r="G39" s="7">
        <v>79048</v>
      </c>
      <c r="H39" s="7">
        <v>16269</v>
      </c>
      <c r="I39" s="7">
        <v>24940</v>
      </c>
      <c r="J39" s="8"/>
      <c r="K39" s="9"/>
      <c r="L39" s="9"/>
      <c r="M39" s="9"/>
    </row>
    <row r="40" spans="1:13" ht="15.75" customHeight="1" x14ac:dyDescent="0.2">
      <c r="A40" s="5">
        <v>26</v>
      </c>
      <c r="B40" s="6" t="s">
        <v>48</v>
      </c>
      <c r="C40" s="5" t="s">
        <v>40</v>
      </c>
      <c r="D40" s="5"/>
      <c r="E40" s="5"/>
      <c r="F40" s="5"/>
      <c r="G40" s="7">
        <v>2240</v>
      </c>
      <c r="H40" s="7"/>
      <c r="I40" s="7">
        <v>292</v>
      </c>
      <c r="J40" s="8"/>
      <c r="K40" s="9"/>
      <c r="L40" s="9"/>
      <c r="M40" s="9"/>
    </row>
    <row r="41" spans="1:13" ht="15.75" customHeight="1" x14ac:dyDescent="0.2">
      <c r="A41" s="5">
        <v>27</v>
      </c>
      <c r="B41" s="6" t="s">
        <v>42</v>
      </c>
      <c r="C41" s="5" t="s">
        <v>40</v>
      </c>
      <c r="D41" s="5"/>
      <c r="E41" s="5"/>
      <c r="F41" s="5"/>
      <c r="G41" s="7">
        <v>10107</v>
      </c>
      <c r="H41" s="7">
        <v>213</v>
      </c>
      <c r="I41" s="7">
        <v>2281</v>
      </c>
      <c r="J41" s="8"/>
      <c r="K41" s="9"/>
      <c r="L41" s="9"/>
      <c r="M41" s="9"/>
    </row>
    <row r="42" spans="1:13" ht="15.75" customHeight="1" x14ac:dyDescent="0.2">
      <c r="A42" s="5">
        <v>28</v>
      </c>
      <c r="B42" s="6" t="s">
        <v>54</v>
      </c>
      <c r="C42" s="5" t="s">
        <v>40</v>
      </c>
      <c r="D42" s="5"/>
      <c r="E42" s="5"/>
      <c r="F42" s="5"/>
      <c r="G42" s="7">
        <v>5871</v>
      </c>
      <c r="H42" s="7">
        <v>1198</v>
      </c>
      <c r="I42" s="7">
        <v>1269</v>
      </c>
      <c r="J42" s="8"/>
      <c r="K42" s="9"/>
      <c r="L42" s="9"/>
      <c r="M42" s="9"/>
    </row>
    <row r="43" spans="1:13" ht="15.75" customHeight="1" x14ac:dyDescent="0.2">
      <c r="A43" s="5">
        <v>29</v>
      </c>
      <c r="B43" s="6" t="s">
        <v>43</v>
      </c>
      <c r="C43" s="5" t="s">
        <v>40</v>
      </c>
      <c r="D43" s="5"/>
      <c r="E43" s="5"/>
      <c r="F43" s="5"/>
      <c r="G43" s="7">
        <v>6064</v>
      </c>
      <c r="H43" s="7">
        <v>50</v>
      </c>
      <c r="I43" s="7">
        <v>1797</v>
      </c>
      <c r="J43" s="8"/>
      <c r="K43" s="9"/>
      <c r="L43" s="9"/>
      <c r="M43" s="9"/>
    </row>
    <row r="44" spans="1:13" ht="15.75" customHeight="1" x14ac:dyDescent="0.2">
      <c r="A44" s="5">
        <v>30</v>
      </c>
      <c r="B44" s="6" t="s">
        <v>63</v>
      </c>
      <c r="C44" s="5" t="s">
        <v>40</v>
      </c>
      <c r="D44" s="5"/>
      <c r="E44" s="5"/>
      <c r="F44" s="5"/>
      <c r="G44" s="7">
        <v>31575</v>
      </c>
      <c r="H44" s="7">
        <v>5131</v>
      </c>
      <c r="I44" s="7">
        <v>15449</v>
      </c>
      <c r="J44" s="8"/>
      <c r="K44" s="9"/>
      <c r="L44" s="9"/>
      <c r="M44" s="9"/>
    </row>
    <row r="45" spans="1:13" ht="15.75" customHeight="1" x14ac:dyDescent="0.2">
      <c r="A45" s="5">
        <v>31</v>
      </c>
      <c r="B45" s="6" t="s">
        <v>64</v>
      </c>
      <c r="C45" s="5" t="s">
        <v>40</v>
      </c>
      <c r="D45" s="5"/>
      <c r="E45" s="5"/>
      <c r="F45" s="5"/>
      <c r="G45" s="7">
        <v>1325</v>
      </c>
      <c r="H45" s="7"/>
      <c r="I45" s="7">
        <v>265</v>
      </c>
      <c r="J45" s="8"/>
      <c r="K45" s="9"/>
      <c r="L45" s="9"/>
      <c r="M45" s="9"/>
    </row>
    <row r="46" spans="1:13" ht="15.75" customHeight="1" x14ac:dyDescent="0.2">
      <c r="A46" s="5">
        <v>32</v>
      </c>
      <c r="B46" s="10" t="s">
        <v>65</v>
      </c>
      <c r="C46" s="5" t="s">
        <v>40</v>
      </c>
      <c r="D46" s="5"/>
      <c r="E46" s="5"/>
      <c r="F46" s="5"/>
      <c r="G46" s="7">
        <v>47374</v>
      </c>
      <c r="H46" s="7">
        <v>9717</v>
      </c>
      <c r="I46" s="7">
        <v>13555</v>
      </c>
      <c r="J46" s="8"/>
      <c r="K46" s="9"/>
      <c r="L46" s="9"/>
      <c r="M46" s="9"/>
    </row>
    <row r="47" spans="1:13" ht="15.75" customHeight="1" x14ac:dyDescent="0.2">
      <c r="A47" s="5">
        <v>33</v>
      </c>
      <c r="B47" s="10" t="s">
        <v>52</v>
      </c>
      <c r="C47" s="5" t="s">
        <v>40</v>
      </c>
      <c r="D47" s="5"/>
      <c r="E47" s="5"/>
      <c r="F47" s="5"/>
      <c r="G47" s="7">
        <v>15481</v>
      </c>
      <c r="H47" s="7">
        <v>1191</v>
      </c>
      <c r="I47" s="7">
        <v>9618</v>
      </c>
      <c r="J47" s="8"/>
      <c r="K47" s="9"/>
      <c r="L47" s="9"/>
      <c r="M47" s="9"/>
    </row>
    <row r="48" spans="1:13" ht="15.75" customHeight="1" x14ac:dyDescent="0.2">
      <c r="A48" s="5">
        <v>34</v>
      </c>
      <c r="B48" s="10" t="s">
        <v>21</v>
      </c>
      <c r="C48" s="5" t="s">
        <v>40</v>
      </c>
      <c r="D48" s="5"/>
      <c r="E48" s="5"/>
      <c r="F48" s="5"/>
      <c r="G48" s="7">
        <v>47537</v>
      </c>
      <c r="H48" s="7">
        <v>7238</v>
      </c>
      <c r="I48" s="7">
        <v>15457</v>
      </c>
      <c r="J48" s="8"/>
      <c r="K48" s="9"/>
      <c r="L48" s="9"/>
      <c r="M48" s="9"/>
    </row>
    <row r="49" spans="1:13" ht="15.75" customHeight="1" x14ac:dyDescent="0.2">
      <c r="A49" s="5">
        <v>35</v>
      </c>
      <c r="B49" s="10" t="s">
        <v>50</v>
      </c>
      <c r="C49" s="5" t="s">
        <v>40</v>
      </c>
      <c r="D49" s="5"/>
      <c r="E49" s="5"/>
      <c r="F49" s="5"/>
      <c r="G49" s="7">
        <v>5589</v>
      </c>
      <c r="H49" s="7">
        <v>454</v>
      </c>
      <c r="I49" s="7">
        <v>2126</v>
      </c>
      <c r="J49" s="8"/>
      <c r="K49" s="9"/>
      <c r="L49" s="9"/>
      <c r="M49" s="9"/>
    </row>
    <row r="50" spans="1:13" ht="15.75" customHeight="1" x14ac:dyDescent="0.2">
      <c r="A50" s="5">
        <v>36</v>
      </c>
      <c r="B50" s="10" t="s">
        <v>23</v>
      </c>
      <c r="C50" s="5" t="s">
        <v>40</v>
      </c>
      <c r="D50" s="5"/>
      <c r="E50" s="5"/>
      <c r="F50" s="5"/>
      <c r="G50" s="7">
        <v>22907</v>
      </c>
      <c r="H50" s="7">
        <v>1418</v>
      </c>
      <c r="I50" s="7">
        <v>10720</v>
      </c>
      <c r="J50" s="8"/>
      <c r="K50" s="9"/>
      <c r="L50" s="9"/>
      <c r="M50" s="9"/>
    </row>
    <row r="51" spans="1:13" ht="15.75" customHeight="1" x14ac:dyDescent="0.2">
      <c r="A51" s="5">
        <v>37</v>
      </c>
      <c r="B51" s="10" t="s">
        <v>44</v>
      </c>
      <c r="C51" s="5" t="s">
        <v>40</v>
      </c>
      <c r="D51" s="5"/>
      <c r="E51" s="5"/>
      <c r="F51" s="5"/>
      <c r="G51" s="7">
        <v>6967</v>
      </c>
      <c r="H51" s="7"/>
      <c r="I51" s="7">
        <v>2631</v>
      </c>
      <c r="J51" s="8"/>
      <c r="K51" s="9"/>
      <c r="L51" s="9"/>
      <c r="M51" s="9"/>
    </row>
    <row r="52" spans="1:13" ht="13.5" customHeight="1" x14ac:dyDescent="0.2">
      <c r="A52" s="17" t="s">
        <v>4</v>
      </c>
      <c r="B52" s="17"/>
      <c r="C52" s="11" t="s">
        <v>40</v>
      </c>
      <c r="D52" s="12" t="s">
        <v>66</v>
      </c>
      <c r="E52" s="12" t="s">
        <v>66</v>
      </c>
      <c r="F52" s="12" t="s">
        <v>66</v>
      </c>
      <c r="G52" s="12">
        <f>SUM(G15:G51)</f>
        <v>917670</v>
      </c>
      <c r="H52" s="12">
        <f t="shared" ref="H52:I52" si="0">SUM(H15:H51)</f>
        <v>215066</v>
      </c>
      <c r="I52" s="12">
        <f t="shared" si="0"/>
        <v>383773</v>
      </c>
    </row>
    <row r="53" spans="1:13" x14ac:dyDescent="0.2">
      <c r="G53" s="13"/>
      <c r="H53" s="13"/>
      <c r="I53" s="13"/>
      <c r="J53" s="8"/>
    </row>
    <row r="54" spans="1:13" x14ac:dyDescent="0.2">
      <c r="G54" s="13"/>
      <c r="H54" s="13"/>
      <c r="I54" s="13"/>
    </row>
    <row r="58" spans="1:13" x14ac:dyDescent="0.2">
      <c r="C58" s="14"/>
      <c r="D58" s="14"/>
      <c r="E58" s="14"/>
      <c r="F58" s="14"/>
    </row>
  </sheetData>
  <mergeCells count="14">
    <mergeCell ref="H6:I6"/>
    <mergeCell ref="H1:I1"/>
    <mergeCell ref="H2:I2"/>
    <mergeCell ref="H3:I3"/>
    <mergeCell ref="H4:I4"/>
    <mergeCell ref="H5:I5"/>
    <mergeCell ref="A52:B52"/>
    <mergeCell ref="H7:I7"/>
    <mergeCell ref="A9:I10"/>
    <mergeCell ref="A12:A14"/>
    <mergeCell ref="B12:B14"/>
    <mergeCell ref="C12:C14"/>
    <mergeCell ref="D12:I12"/>
    <mergeCell ref="G13:I13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workbookViewId="0">
      <selection activeCell="G15" sqref="G15:I51"/>
    </sheetView>
  </sheetViews>
  <sheetFormatPr defaultRowHeight="12.75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9.140625" style="1" customWidth="1"/>
    <col min="11" max="16384" width="9.140625" style="1"/>
  </cols>
  <sheetData>
    <row r="1" spans="1:13" x14ac:dyDescent="0.2">
      <c r="H1" s="18" t="s">
        <v>39</v>
      </c>
      <c r="I1" s="18"/>
    </row>
    <row r="2" spans="1:13" x14ac:dyDescent="0.2">
      <c r="H2" s="18" t="s">
        <v>26</v>
      </c>
      <c r="I2" s="18"/>
    </row>
    <row r="3" spans="1:13" x14ac:dyDescent="0.2">
      <c r="H3" s="18" t="s">
        <v>27</v>
      </c>
      <c r="I3" s="18"/>
    </row>
    <row r="4" spans="1:13" x14ac:dyDescent="0.2">
      <c r="H4" s="18" t="s">
        <v>28</v>
      </c>
      <c r="I4" s="18"/>
    </row>
    <row r="5" spans="1:13" x14ac:dyDescent="0.2">
      <c r="H5" s="18" t="s">
        <v>29</v>
      </c>
      <c r="I5" s="18"/>
    </row>
    <row r="6" spans="1:13" x14ac:dyDescent="0.2">
      <c r="C6" s="2"/>
      <c r="D6" s="2"/>
      <c r="E6" s="2"/>
      <c r="F6" s="2"/>
      <c r="G6" s="2"/>
      <c r="H6" s="18" t="s">
        <v>30</v>
      </c>
      <c r="I6" s="18"/>
    </row>
    <row r="7" spans="1:13" x14ac:dyDescent="0.2">
      <c r="G7" s="2"/>
      <c r="H7" s="18" t="s">
        <v>3</v>
      </c>
      <c r="I7" s="18"/>
    </row>
    <row r="9" spans="1:13" ht="12.75" customHeight="1" x14ac:dyDescent="0.2">
      <c r="A9" s="19" t="s">
        <v>31</v>
      </c>
      <c r="B9" s="19"/>
      <c r="C9" s="19"/>
      <c r="D9" s="19"/>
      <c r="E9" s="19"/>
      <c r="F9" s="19"/>
      <c r="G9" s="19"/>
      <c r="H9" s="19"/>
      <c r="I9" s="19"/>
      <c r="J9" s="3"/>
    </row>
    <row r="10" spans="1:13" ht="30.75" customHeight="1" x14ac:dyDescent="0.2">
      <c r="A10" s="19"/>
      <c r="B10" s="19"/>
      <c r="C10" s="19"/>
      <c r="D10" s="19"/>
      <c r="E10" s="19"/>
      <c r="F10" s="19"/>
      <c r="G10" s="19"/>
      <c r="H10" s="19"/>
      <c r="I10" s="19"/>
      <c r="J10" s="3"/>
    </row>
    <row r="12" spans="1:13" x14ac:dyDescent="0.2">
      <c r="A12" s="20" t="s">
        <v>0</v>
      </c>
      <c r="B12" s="23" t="s">
        <v>1</v>
      </c>
      <c r="C12" s="24" t="s">
        <v>2</v>
      </c>
      <c r="D12" s="23" t="s">
        <v>11</v>
      </c>
      <c r="E12" s="23"/>
      <c r="F12" s="23"/>
      <c r="G12" s="23"/>
      <c r="H12" s="23"/>
      <c r="I12" s="23"/>
    </row>
    <row r="13" spans="1:13" x14ac:dyDescent="0.2">
      <c r="A13" s="21"/>
      <c r="B13" s="23"/>
      <c r="C13" s="25"/>
      <c r="D13" s="4" t="s">
        <v>32</v>
      </c>
      <c r="E13" s="4" t="s">
        <v>33</v>
      </c>
      <c r="F13" s="4" t="s">
        <v>34</v>
      </c>
      <c r="G13" s="23" t="s">
        <v>35</v>
      </c>
      <c r="H13" s="23"/>
      <c r="I13" s="23"/>
    </row>
    <row r="14" spans="1:13" ht="28.5" customHeight="1" x14ac:dyDescent="0.2">
      <c r="A14" s="22"/>
      <c r="B14" s="23"/>
      <c r="C14" s="26"/>
      <c r="D14" s="4"/>
      <c r="E14" s="4"/>
      <c r="F14" s="4"/>
      <c r="G14" s="4" t="s">
        <v>36</v>
      </c>
      <c r="H14" s="4" t="s">
        <v>37</v>
      </c>
      <c r="I14" s="4" t="s">
        <v>38</v>
      </c>
    </row>
    <row r="15" spans="1:13" ht="15.75" customHeight="1" x14ac:dyDescent="0.2">
      <c r="A15" s="5">
        <v>1</v>
      </c>
      <c r="B15" s="6" t="s">
        <v>25</v>
      </c>
      <c r="C15" s="5" t="s">
        <v>40</v>
      </c>
      <c r="D15" s="5"/>
      <c r="E15" s="5"/>
      <c r="F15" s="5"/>
      <c r="G15" s="7">
        <v>30731</v>
      </c>
      <c r="H15" s="7">
        <v>1909</v>
      </c>
      <c r="I15" s="7">
        <v>42627</v>
      </c>
      <c r="J15" s="8"/>
      <c r="K15" s="9"/>
      <c r="L15" s="9"/>
      <c r="M15" s="9"/>
    </row>
    <row r="16" spans="1:13" ht="15.75" customHeight="1" x14ac:dyDescent="0.2">
      <c r="A16" s="5">
        <v>2</v>
      </c>
      <c r="B16" s="6" t="s">
        <v>47</v>
      </c>
      <c r="C16" s="5" t="s">
        <v>40</v>
      </c>
      <c r="D16" s="5"/>
      <c r="E16" s="5"/>
      <c r="F16" s="5"/>
      <c r="G16" s="7">
        <v>10964</v>
      </c>
      <c r="H16" s="7">
        <v>1400</v>
      </c>
      <c r="I16" s="7">
        <f>7685+494</f>
        <v>8179</v>
      </c>
      <c r="J16" s="8"/>
      <c r="K16" s="9"/>
      <c r="L16" s="9"/>
      <c r="M16" s="9"/>
    </row>
    <row r="17" spans="1:13" ht="15.75" customHeight="1" x14ac:dyDescent="0.2">
      <c r="A17" s="5">
        <v>3</v>
      </c>
      <c r="B17" s="6" t="s">
        <v>58</v>
      </c>
      <c r="C17" s="5" t="s">
        <v>40</v>
      </c>
      <c r="D17" s="5"/>
      <c r="E17" s="5"/>
      <c r="F17" s="5"/>
      <c r="G17" s="7">
        <v>2533</v>
      </c>
      <c r="H17" s="7"/>
      <c r="I17" s="7">
        <v>525</v>
      </c>
      <c r="J17" s="8"/>
      <c r="K17" s="9"/>
      <c r="L17" s="9"/>
      <c r="M17" s="9"/>
    </row>
    <row r="18" spans="1:13" ht="15.75" customHeight="1" x14ac:dyDescent="0.2">
      <c r="A18" s="5">
        <v>4</v>
      </c>
      <c r="B18" s="6" t="s">
        <v>15</v>
      </c>
      <c r="C18" s="5" t="s">
        <v>40</v>
      </c>
      <c r="D18" s="5"/>
      <c r="E18" s="5"/>
      <c r="F18" s="5"/>
      <c r="G18" s="7">
        <v>52340</v>
      </c>
      <c r="H18" s="7">
        <v>1694</v>
      </c>
      <c r="I18" s="7">
        <v>6241</v>
      </c>
      <c r="J18" s="8"/>
      <c r="K18" s="9"/>
      <c r="L18" s="9"/>
      <c r="M18" s="9"/>
    </row>
    <row r="19" spans="1:13" ht="15.75" customHeight="1" x14ac:dyDescent="0.2">
      <c r="A19" s="5">
        <v>5</v>
      </c>
      <c r="B19" s="6" t="s">
        <v>46</v>
      </c>
      <c r="C19" s="5" t="s">
        <v>40</v>
      </c>
      <c r="D19" s="5"/>
      <c r="E19" s="5"/>
      <c r="F19" s="5"/>
      <c r="G19" s="7">
        <v>5122</v>
      </c>
      <c r="H19" s="7">
        <v>124</v>
      </c>
      <c r="I19" s="7">
        <v>3703</v>
      </c>
      <c r="J19" s="8"/>
      <c r="K19" s="9"/>
      <c r="L19" s="9"/>
      <c r="M19" s="9"/>
    </row>
    <row r="20" spans="1:13" ht="15.75" customHeight="1" x14ac:dyDescent="0.2">
      <c r="A20" s="5">
        <v>6</v>
      </c>
      <c r="B20" s="6" t="s">
        <v>16</v>
      </c>
      <c r="C20" s="5" t="s">
        <v>40</v>
      </c>
      <c r="D20" s="5"/>
      <c r="E20" s="5"/>
      <c r="F20" s="5"/>
      <c r="G20" s="7">
        <v>56953</v>
      </c>
      <c r="H20" s="7">
        <v>32643</v>
      </c>
      <c r="I20" s="7">
        <v>30793</v>
      </c>
      <c r="J20" s="8"/>
      <c r="K20" s="9"/>
      <c r="L20" s="9"/>
      <c r="M20" s="9"/>
    </row>
    <row r="21" spans="1:13" ht="15.75" customHeight="1" x14ac:dyDescent="0.2">
      <c r="A21" s="5">
        <v>7</v>
      </c>
      <c r="B21" s="6" t="s">
        <v>56</v>
      </c>
      <c r="C21" s="5" t="s">
        <v>40</v>
      </c>
      <c r="D21" s="5"/>
      <c r="E21" s="5"/>
      <c r="F21" s="5"/>
      <c r="G21" s="7">
        <v>10906</v>
      </c>
      <c r="H21" s="7">
        <v>7997</v>
      </c>
      <c r="I21" s="7">
        <v>4466</v>
      </c>
      <c r="J21" s="8"/>
      <c r="K21" s="9"/>
      <c r="L21" s="9"/>
      <c r="M21" s="9"/>
    </row>
    <row r="22" spans="1:13" ht="15.75" customHeight="1" x14ac:dyDescent="0.2">
      <c r="A22" s="5">
        <v>8</v>
      </c>
      <c r="B22" s="6" t="s">
        <v>53</v>
      </c>
      <c r="C22" s="5" t="s">
        <v>40</v>
      </c>
      <c r="D22" s="5"/>
      <c r="E22" s="5"/>
      <c r="F22" s="5"/>
      <c r="G22" s="7">
        <v>5720</v>
      </c>
      <c r="H22" s="7">
        <v>2285</v>
      </c>
      <c r="I22" s="7">
        <v>3925</v>
      </c>
      <c r="J22" s="8"/>
      <c r="K22" s="9"/>
      <c r="L22" s="9"/>
      <c r="M22" s="9"/>
    </row>
    <row r="23" spans="1:13" ht="15.75" customHeight="1" x14ac:dyDescent="0.2">
      <c r="A23" s="5">
        <v>9</v>
      </c>
      <c r="B23" s="6" t="s">
        <v>57</v>
      </c>
      <c r="C23" s="5" t="s">
        <v>40</v>
      </c>
      <c r="D23" s="5"/>
      <c r="E23" s="5"/>
      <c r="F23" s="5"/>
      <c r="G23" s="7">
        <v>6092</v>
      </c>
      <c r="H23" s="7">
        <v>569</v>
      </c>
      <c r="I23" s="7">
        <v>3760</v>
      </c>
      <c r="J23" s="8"/>
      <c r="K23" s="9"/>
      <c r="L23" s="9"/>
      <c r="M23" s="9"/>
    </row>
    <row r="24" spans="1:13" ht="15.75" customHeight="1" x14ac:dyDescent="0.2">
      <c r="A24" s="5">
        <v>10</v>
      </c>
      <c r="B24" s="6" t="s">
        <v>59</v>
      </c>
      <c r="C24" s="5" t="s">
        <v>40</v>
      </c>
      <c r="D24" s="5"/>
      <c r="E24" s="5"/>
      <c r="F24" s="5"/>
      <c r="G24" s="7">
        <v>3210</v>
      </c>
      <c r="H24" s="7">
        <v>850</v>
      </c>
      <c r="I24" s="7">
        <v>1260</v>
      </c>
      <c r="J24" s="8"/>
      <c r="K24" s="9"/>
      <c r="L24" s="9"/>
      <c r="M24" s="9"/>
    </row>
    <row r="25" spans="1:13" ht="15.75" customHeight="1" x14ac:dyDescent="0.2">
      <c r="A25" s="5">
        <v>11</v>
      </c>
      <c r="B25" s="6" t="s">
        <v>45</v>
      </c>
      <c r="C25" s="5" t="s">
        <v>40</v>
      </c>
      <c r="D25" s="5"/>
      <c r="E25" s="5"/>
      <c r="F25" s="5"/>
      <c r="G25" s="7">
        <v>11115</v>
      </c>
      <c r="H25" s="7"/>
      <c r="I25" s="7">
        <v>5392</v>
      </c>
      <c r="J25" s="8"/>
      <c r="K25" s="9"/>
      <c r="L25" s="9"/>
      <c r="M25" s="9"/>
    </row>
    <row r="26" spans="1:13" ht="15.75" customHeight="1" x14ac:dyDescent="0.2">
      <c r="A26" s="5">
        <v>12</v>
      </c>
      <c r="B26" s="6" t="s">
        <v>14</v>
      </c>
      <c r="C26" s="5" t="s">
        <v>40</v>
      </c>
      <c r="D26" s="5"/>
      <c r="E26" s="5"/>
      <c r="F26" s="5"/>
      <c r="G26" s="7">
        <v>73250</v>
      </c>
      <c r="H26" s="7">
        <v>15036</v>
      </c>
      <c r="I26" s="7">
        <v>24122</v>
      </c>
      <c r="J26" s="8"/>
      <c r="K26" s="9"/>
      <c r="L26" s="9"/>
      <c r="M26" s="9"/>
    </row>
    <row r="27" spans="1:13" ht="15.75" customHeight="1" x14ac:dyDescent="0.2">
      <c r="A27" s="5">
        <v>13</v>
      </c>
      <c r="B27" s="6" t="s">
        <v>51</v>
      </c>
      <c r="C27" s="5" t="s">
        <v>40</v>
      </c>
      <c r="D27" s="5"/>
      <c r="E27" s="5"/>
      <c r="F27" s="5"/>
      <c r="G27" s="7">
        <v>7851</v>
      </c>
      <c r="H27" s="7">
        <v>1960</v>
      </c>
      <c r="I27" s="7">
        <v>4751</v>
      </c>
      <c r="J27" s="8"/>
      <c r="K27" s="9"/>
      <c r="L27" s="9"/>
      <c r="M27" s="9"/>
    </row>
    <row r="28" spans="1:13" ht="15.75" customHeight="1" x14ac:dyDescent="0.2">
      <c r="A28" s="5">
        <v>14</v>
      </c>
      <c r="B28" s="6" t="s">
        <v>18</v>
      </c>
      <c r="C28" s="5" t="s">
        <v>40</v>
      </c>
      <c r="D28" s="5"/>
      <c r="E28" s="5"/>
      <c r="F28" s="5"/>
      <c r="G28" s="7">
        <v>57303</v>
      </c>
      <c r="H28" s="7">
        <v>4105</v>
      </c>
      <c r="I28" s="7">
        <v>16201</v>
      </c>
      <c r="J28" s="8"/>
      <c r="K28" s="9"/>
      <c r="L28" s="9"/>
      <c r="M28" s="9"/>
    </row>
    <row r="29" spans="1:13" ht="15.75" customHeight="1" x14ac:dyDescent="0.2">
      <c r="A29" s="5">
        <v>15</v>
      </c>
      <c r="B29" s="10" t="s">
        <v>60</v>
      </c>
      <c r="C29" s="5" t="s">
        <v>40</v>
      </c>
      <c r="D29" s="5"/>
      <c r="E29" s="5"/>
      <c r="F29" s="5"/>
      <c r="G29" s="7">
        <v>6641</v>
      </c>
      <c r="H29" s="7">
        <v>181</v>
      </c>
      <c r="I29" s="7">
        <v>1621</v>
      </c>
      <c r="J29" s="8"/>
      <c r="K29" s="9"/>
      <c r="L29" s="9"/>
      <c r="M29" s="9"/>
    </row>
    <row r="30" spans="1:13" ht="15.75" customHeight="1" x14ac:dyDescent="0.2">
      <c r="A30" s="5">
        <v>16</v>
      </c>
      <c r="B30" s="10" t="s">
        <v>17</v>
      </c>
      <c r="C30" s="5" t="s">
        <v>40</v>
      </c>
      <c r="D30" s="5"/>
      <c r="E30" s="5"/>
      <c r="F30" s="5"/>
      <c r="G30" s="7">
        <v>56397</v>
      </c>
      <c r="H30" s="7">
        <v>44575</v>
      </c>
      <c r="I30" s="7">
        <v>12982</v>
      </c>
      <c r="J30" s="8"/>
      <c r="K30" s="9"/>
      <c r="L30" s="9"/>
      <c r="M30" s="9"/>
    </row>
    <row r="31" spans="1:13" ht="15.75" customHeight="1" x14ac:dyDescent="0.2">
      <c r="A31" s="5">
        <v>17</v>
      </c>
      <c r="B31" s="10" t="s">
        <v>61</v>
      </c>
      <c r="C31" s="5" t="s">
        <v>40</v>
      </c>
      <c r="D31" s="5"/>
      <c r="E31" s="5"/>
      <c r="F31" s="5"/>
      <c r="G31" s="7">
        <v>11350</v>
      </c>
      <c r="H31" s="7">
        <v>304</v>
      </c>
      <c r="I31" s="7">
        <v>1177</v>
      </c>
      <c r="J31" s="8"/>
      <c r="K31" s="9"/>
      <c r="L31" s="9"/>
      <c r="M31" s="9"/>
    </row>
    <row r="32" spans="1:13" ht="15.75" customHeight="1" x14ac:dyDescent="0.2">
      <c r="A32" s="5">
        <v>18</v>
      </c>
      <c r="B32" s="6" t="s">
        <v>41</v>
      </c>
      <c r="C32" s="5" t="s">
        <v>40</v>
      </c>
      <c r="D32" s="5"/>
      <c r="E32" s="5"/>
      <c r="F32" s="5"/>
      <c r="G32" s="7">
        <v>29293</v>
      </c>
      <c r="H32" s="7">
        <v>22180</v>
      </c>
      <c r="I32" s="7">
        <v>7738</v>
      </c>
      <c r="J32" s="8"/>
      <c r="K32" s="9"/>
      <c r="L32" s="9"/>
      <c r="M32" s="9"/>
    </row>
    <row r="33" spans="1:13" ht="15.75" customHeight="1" x14ac:dyDescent="0.2">
      <c r="A33" s="5">
        <v>19</v>
      </c>
      <c r="B33" s="6" t="s">
        <v>62</v>
      </c>
      <c r="C33" s="5" t="s">
        <v>40</v>
      </c>
      <c r="D33" s="5"/>
      <c r="E33" s="5"/>
      <c r="F33" s="5"/>
      <c r="G33" s="7">
        <v>11151</v>
      </c>
      <c r="H33" s="7"/>
      <c r="I33" s="7">
        <v>5907</v>
      </c>
      <c r="J33" s="8"/>
      <c r="K33" s="9"/>
      <c r="L33" s="9"/>
      <c r="M33" s="9"/>
    </row>
    <row r="34" spans="1:13" ht="15.75" customHeight="1" x14ac:dyDescent="0.2">
      <c r="A34" s="5">
        <v>20</v>
      </c>
      <c r="B34" s="6" t="s">
        <v>49</v>
      </c>
      <c r="C34" s="5" t="s">
        <v>40</v>
      </c>
      <c r="D34" s="5"/>
      <c r="E34" s="5"/>
      <c r="F34" s="5"/>
      <c r="G34" s="7">
        <v>750</v>
      </c>
      <c r="H34" s="7"/>
      <c r="I34" s="7">
        <v>155</v>
      </c>
      <c r="J34" s="8"/>
      <c r="K34" s="9"/>
      <c r="L34" s="9"/>
      <c r="M34" s="9"/>
    </row>
    <row r="35" spans="1:13" ht="15.75" customHeight="1" x14ac:dyDescent="0.2">
      <c r="A35" s="5">
        <v>21</v>
      </c>
      <c r="B35" s="6" t="s">
        <v>20</v>
      </c>
      <c r="C35" s="5" t="s">
        <v>40</v>
      </c>
      <c r="D35" s="5"/>
      <c r="E35" s="5"/>
      <c r="F35" s="5"/>
      <c r="G35" s="7">
        <v>66830</v>
      </c>
      <c r="H35" s="7">
        <v>9503</v>
      </c>
      <c r="I35" s="7">
        <v>12472</v>
      </c>
      <c r="J35" s="8"/>
      <c r="K35" s="9"/>
      <c r="L35" s="9"/>
      <c r="M35" s="9"/>
    </row>
    <row r="36" spans="1:13" ht="15.75" customHeight="1" x14ac:dyDescent="0.2">
      <c r="A36" s="5">
        <v>22</v>
      </c>
      <c r="B36" s="6" t="s">
        <v>22</v>
      </c>
      <c r="C36" s="5" t="s">
        <v>40</v>
      </c>
      <c r="D36" s="5"/>
      <c r="E36" s="5"/>
      <c r="F36" s="5"/>
      <c r="G36" s="7">
        <v>90138</v>
      </c>
      <c r="H36" s="7">
        <v>21177</v>
      </c>
      <c r="I36" s="7">
        <v>42136</v>
      </c>
      <c r="J36" s="8"/>
      <c r="K36" s="9"/>
      <c r="L36" s="9"/>
      <c r="M36" s="9"/>
    </row>
    <row r="37" spans="1:13" ht="15.75" customHeight="1" x14ac:dyDescent="0.2">
      <c r="A37" s="5">
        <v>23</v>
      </c>
      <c r="B37" s="6" t="s">
        <v>55</v>
      </c>
      <c r="C37" s="5" t="s">
        <v>40</v>
      </c>
      <c r="D37" s="5"/>
      <c r="E37" s="5"/>
      <c r="F37" s="5"/>
      <c r="G37" s="7">
        <v>60408</v>
      </c>
      <c r="H37" s="7">
        <v>15686</v>
      </c>
      <c r="I37" s="7">
        <v>72267</v>
      </c>
      <c r="J37" s="8"/>
      <c r="K37" s="9"/>
      <c r="L37" s="9"/>
      <c r="M37" s="9"/>
    </row>
    <row r="38" spans="1:13" ht="15.75" customHeight="1" x14ac:dyDescent="0.2">
      <c r="A38" s="5">
        <v>24</v>
      </c>
      <c r="B38" s="6" t="s">
        <v>19</v>
      </c>
      <c r="C38" s="5" t="s">
        <v>40</v>
      </c>
      <c r="D38" s="5"/>
      <c r="E38" s="5"/>
      <c r="F38" s="5"/>
      <c r="G38" s="7">
        <v>37461</v>
      </c>
      <c r="H38" s="7">
        <v>24738</v>
      </c>
      <c r="I38" s="7">
        <v>17200</v>
      </c>
      <c r="J38" s="8"/>
      <c r="K38" s="9"/>
      <c r="L38" s="9"/>
      <c r="M38" s="9"/>
    </row>
    <row r="39" spans="1:13" ht="15.75" customHeight="1" x14ac:dyDescent="0.2">
      <c r="A39" s="5">
        <v>25</v>
      </c>
      <c r="B39" s="6" t="s">
        <v>24</v>
      </c>
      <c r="C39" s="5" t="s">
        <v>40</v>
      </c>
      <c r="D39" s="5"/>
      <c r="E39" s="5"/>
      <c r="F39" s="5"/>
      <c r="G39" s="7">
        <v>86626</v>
      </c>
      <c r="H39" s="7">
        <v>14375</v>
      </c>
      <c r="I39" s="7">
        <v>26826</v>
      </c>
      <c r="J39" s="8"/>
      <c r="K39" s="9"/>
      <c r="L39" s="9"/>
      <c r="M39" s="9"/>
    </row>
    <row r="40" spans="1:13" ht="15.75" customHeight="1" x14ac:dyDescent="0.2">
      <c r="A40" s="5">
        <v>26</v>
      </c>
      <c r="B40" s="6" t="s">
        <v>48</v>
      </c>
      <c r="C40" s="5" t="s">
        <v>40</v>
      </c>
      <c r="D40" s="5"/>
      <c r="E40" s="5"/>
      <c r="F40" s="5"/>
      <c r="G40" s="7">
        <v>1182</v>
      </c>
      <c r="H40" s="7"/>
      <c r="I40" s="7">
        <v>394</v>
      </c>
      <c r="J40" s="8"/>
      <c r="K40" s="9"/>
      <c r="L40" s="9"/>
      <c r="M40" s="9"/>
    </row>
    <row r="41" spans="1:13" ht="15.75" customHeight="1" x14ac:dyDescent="0.2">
      <c r="A41" s="5">
        <v>27</v>
      </c>
      <c r="B41" s="6" t="s">
        <v>42</v>
      </c>
      <c r="C41" s="5" t="s">
        <v>40</v>
      </c>
      <c r="D41" s="5"/>
      <c r="E41" s="5"/>
      <c r="F41" s="5"/>
      <c r="G41" s="7">
        <v>10249</v>
      </c>
      <c r="H41" s="7">
        <v>890</v>
      </c>
      <c r="I41" s="7">
        <v>3064</v>
      </c>
      <c r="J41" s="8"/>
      <c r="K41" s="9"/>
      <c r="L41" s="9"/>
      <c r="M41" s="9"/>
    </row>
    <row r="42" spans="1:13" ht="15.75" customHeight="1" x14ac:dyDescent="0.2">
      <c r="A42" s="5">
        <v>28</v>
      </c>
      <c r="B42" s="6" t="s">
        <v>54</v>
      </c>
      <c r="C42" s="5" t="s">
        <v>40</v>
      </c>
      <c r="D42" s="5"/>
      <c r="E42" s="5"/>
      <c r="F42" s="5"/>
      <c r="G42" s="7">
        <v>6661</v>
      </c>
      <c r="H42" s="7">
        <v>2057</v>
      </c>
      <c r="I42" s="7">
        <v>2396</v>
      </c>
      <c r="J42" s="8"/>
      <c r="K42" s="9"/>
      <c r="L42" s="9"/>
      <c r="M42" s="9"/>
    </row>
    <row r="43" spans="1:13" ht="15.75" customHeight="1" x14ac:dyDescent="0.2">
      <c r="A43" s="5">
        <v>29</v>
      </c>
      <c r="B43" s="6" t="s">
        <v>43</v>
      </c>
      <c r="C43" s="5" t="s">
        <v>40</v>
      </c>
      <c r="D43" s="5"/>
      <c r="E43" s="5"/>
      <c r="F43" s="5"/>
      <c r="G43" s="7">
        <v>6089</v>
      </c>
      <c r="H43" s="7">
        <v>50</v>
      </c>
      <c r="I43" s="7">
        <v>3383</v>
      </c>
      <c r="J43" s="8"/>
      <c r="K43" s="9"/>
      <c r="L43" s="9"/>
      <c r="M43" s="9"/>
    </row>
    <row r="44" spans="1:13" ht="15.75" customHeight="1" x14ac:dyDescent="0.2">
      <c r="A44" s="5">
        <v>30</v>
      </c>
      <c r="B44" s="6" t="s">
        <v>63</v>
      </c>
      <c r="C44" s="5" t="s">
        <v>40</v>
      </c>
      <c r="D44" s="5"/>
      <c r="E44" s="5"/>
      <c r="F44" s="5"/>
      <c r="G44" s="7">
        <v>37104</v>
      </c>
      <c r="H44" s="7">
        <v>7229</v>
      </c>
      <c r="I44" s="7">
        <v>16562</v>
      </c>
      <c r="J44" s="8"/>
      <c r="K44" s="9"/>
      <c r="L44" s="9"/>
      <c r="M44" s="9"/>
    </row>
    <row r="45" spans="1:13" ht="15.75" customHeight="1" x14ac:dyDescent="0.2">
      <c r="A45" s="5">
        <v>31</v>
      </c>
      <c r="B45" s="6" t="s">
        <v>64</v>
      </c>
      <c r="C45" s="5" t="s">
        <v>40</v>
      </c>
      <c r="D45" s="5"/>
      <c r="E45" s="5"/>
      <c r="F45" s="5"/>
      <c r="G45" s="7">
        <v>1426</v>
      </c>
      <c r="H45" s="7"/>
      <c r="I45" s="7">
        <v>355</v>
      </c>
      <c r="J45" s="8"/>
      <c r="K45" s="9"/>
      <c r="L45" s="9"/>
      <c r="M45" s="9"/>
    </row>
    <row r="46" spans="1:13" ht="15.75" customHeight="1" x14ac:dyDescent="0.2">
      <c r="A46" s="5">
        <v>32</v>
      </c>
      <c r="B46" s="10" t="s">
        <v>65</v>
      </c>
      <c r="C46" s="5" t="s">
        <v>40</v>
      </c>
      <c r="D46" s="5"/>
      <c r="E46" s="5"/>
      <c r="F46" s="5"/>
      <c r="G46" s="7">
        <v>57219</v>
      </c>
      <c r="H46" s="7">
        <v>10430</v>
      </c>
      <c r="I46" s="7">
        <v>13774</v>
      </c>
      <c r="J46" s="8"/>
      <c r="K46" s="9"/>
      <c r="L46" s="9"/>
      <c r="M46" s="9"/>
    </row>
    <row r="47" spans="1:13" ht="15.75" customHeight="1" x14ac:dyDescent="0.2">
      <c r="A47" s="5">
        <v>33</v>
      </c>
      <c r="B47" s="10" t="s">
        <v>52</v>
      </c>
      <c r="C47" s="5" t="s">
        <v>40</v>
      </c>
      <c r="D47" s="5"/>
      <c r="E47" s="5"/>
      <c r="F47" s="5"/>
      <c r="G47" s="7">
        <v>17309</v>
      </c>
      <c r="H47" s="7">
        <v>1467</v>
      </c>
      <c r="I47" s="7">
        <v>12926</v>
      </c>
      <c r="J47" s="8"/>
      <c r="K47" s="9"/>
      <c r="L47" s="9"/>
      <c r="M47" s="9"/>
    </row>
    <row r="48" spans="1:13" ht="15.75" customHeight="1" x14ac:dyDescent="0.2">
      <c r="A48" s="5">
        <v>34</v>
      </c>
      <c r="B48" s="10" t="s">
        <v>21</v>
      </c>
      <c r="C48" s="5" t="s">
        <v>40</v>
      </c>
      <c r="D48" s="5"/>
      <c r="E48" s="5"/>
      <c r="F48" s="5"/>
      <c r="G48" s="7">
        <v>60869</v>
      </c>
      <c r="H48" s="7">
        <v>11596</v>
      </c>
      <c r="I48" s="7">
        <v>23145</v>
      </c>
      <c r="J48" s="8"/>
      <c r="K48" s="9"/>
      <c r="L48" s="9"/>
      <c r="M48" s="9"/>
    </row>
    <row r="49" spans="1:13" ht="15.75" customHeight="1" x14ac:dyDescent="0.2">
      <c r="A49" s="5">
        <v>35</v>
      </c>
      <c r="B49" s="10" t="s">
        <v>50</v>
      </c>
      <c r="C49" s="5" t="s">
        <v>40</v>
      </c>
      <c r="D49" s="5"/>
      <c r="E49" s="5"/>
      <c r="F49" s="5"/>
      <c r="G49" s="7">
        <v>5679</v>
      </c>
      <c r="H49" s="7">
        <v>412</v>
      </c>
      <c r="I49" s="7">
        <v>3439</v>
      </c>
      <c r="J49" s="8"/>
      <c r="K49" s="9"/>
      <c r="L49" s="9"/>
      <c r="M49" s="9"/>
    </row>
    <row r="50" spans="1:13" ht="15.75" customHeight="1" x14ac:dyDescent="0.2">
      <c r="A50" s="5">
        <v>36</v>
      </c>
      <c r="B50" s="10" t="s">
        <v>23</v>
      </c>
      <c r="C50" s="5" t="s">
        <v>40</v>
      </c>
      <c r="D50" s="5"/>
      <c r="E50" s="5"/>
      <c r="F50" s="5"/>
      <c r="G50" s="7">
        <v>26764</v>
      </c>
      <c r="H50" s="7">
        <v>1948</v>
      </c>
      <c r="I50" s="7">
        <v>13157</v>
      </c>
      <c r="J50" s="8"/>
      <c r="K50" s="9"/>
      <c r="L50" s="9"/>
      <c r="M50" s="9"/>
    </row>
    <row r="51" spans="1:13" ht="15.75" customHeight="1" x14ac:dyDescent="0.2">
      <c r="A51" s="5">
        <v>37</v>
      </c>
      <c r="B51" s="10" t="s">
        <v>44</v>
      </c>
      <c r="C51" s="5" t="s">
        <v>40</v>
      </c>
      <c r="D51" s="5"/>
      <c r="E51" s="5"/>
      <c r="F51" s="5"/>
      <c r="G51" s="7">
        <v>7202</v>
      </c>
      <c r="H51" s="7"/>
      <c r="I51" s="7">
        <v>3904</v>
      </c>
      <c r="J51" s="8"/>
      <c r="K51" s="9"/>
      <c r="L51" s="9"/>
      <c r="M51" s="9"/>
    </row>
    <row r="52" spans="1:13" ht="13.5" customHeight="1" x14ac:dyDescent="0.2">
      <c r="A52" s="17" t="s">
        <v>4</v>
      </c>
      <c r="B52" s="17"/>
      <c r="C52" s="11" t="s">
        <v>40</v>
      </c>
      <c r="D52" s="12" t="s">
        <v>66</v>
      </c>
      <c r="E52" s="12" t="s">
        <v>66</v>
      </c>
      <c r="F52" s="12" t="s">
        <v>66</v>
      </c>
      <c r="G52" s="12">
        <f>SUM(G15:G51)</f>
        <v>1028888</v>
      </c>
      <c r="H52" s="12">
        <f t="shared" ref="H52:I52" si="0">SUM(H15:H51)</f>
        <v>259370</v>
      </c>
      <c r="I52" s="12">
        <f t="shared" si="0"/>
        <v>452925</v>
      </c>
    </row>
    <row r="53" spans="1:13" x14ac:dyDescent="0.2">
      <c r="G53" s="13"/>
      <c r="H53" s="13"/>
      <c r="I53" s="13"/>
      <c r="J53" s="8"/>
    </row>
    <row r="54" spans="1:13" x14ac:dyDescent="0.2">
      <c r="G54" s="13"/>
      <c r="H54" s="13"/>
      <c r="I54" s="13"/>
    </row>
    <row r="58" spans="1:13" x14ac:dyDescent="0.2">
      <c r="C58" s="14"/>
      <c r="D58" s="14"/>
      <c r="E58" s="14"/>
      <c r="F58" s="14"/>
    </row>
  </sheetData>
  <mergeCells count="14">
    <mergeCell ref="H6:I6"/>
    <mergeCell ref="H1:I1"/>
    <mergeCell ref="H2:I2"/>
    <mergeCell ref="H3:I3"/>
    <mergeCell ref="H4:I4"/>
    <mergeCell ref="H5:I5"/>
    <mergeCell ref="A52:B52"/>
    <mergeCell ref="H7:I7"/>
    <mergeCell ref="A9:I10"/>
    <mergeCell ref="A12:A14"/>
    <mergeCell ref="B12:B14"/>
    <mergeCell ref="C12:C14"/>
    <mergeCell ref="D12:I12"/>
    <mergeCell ref="G13:I13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opLeftCell="A20" workbookViewId="0">
      <selection activeCell="I37" sqref="I37"/>
    </sheetView>
  </sheetViews>
  <sheetFormatPr defaultRowHeight="12.75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9.140625" style="1" customWidth="1"/>
    <col min="11" max="16384" width="9.140625" style="1"/>
  </cols>
  <sheetData>
    <row r="1" spans="1:13" x14ac:dyDescent="0.2">
      <c r="H1" s="18" t="s">
        <v>39</v>
      </c>
      <c r="I1" s="18"/>
    </row>
    <row r="2" spans="1:13" x14ac:dyDescent="0.2">
      <c r="H2" s="18" t="s">
        <v>26</v>
      </c>
      <c r="I2" s="18"/>
    </row>
    <row r="3" spans="1:13" x14ac:dyDescent="0.2">
      <c r="H3" s="18" t="s">
        <v>27</v>
      </c>
      <c r="I3" s="18"/>
    </row>
    <row r="4" spans="1:13" x14ac:dyDescent="0.2">
      <c r="H4" s="18" t="s">
        <v>28</v>
      </c>
      <c r="I4" s="18"/>
    </row>
    <row r="5" spans="1:13" x14ac:dyDescent="0.2">
      <c r="H5" s="18" t="s">
        <v>29</v>
      </c>
      <c r="I5" s="18"/>
    </row>
    <row r="6" spans="1:13" x14ac:dyDescent="0.2">
      <c r="C6" s="2"/>
      <c r="D6" s="2"/>
      <c r="E6" s="2"/>
      <c r="F6" s="2"/>
      <c r="G6" s="2"/>
      <c r="H6" s="18" t="s">
        <v>30</v>
      </c>
      <c r="I6" s="18"/>
    </row>
    <row r="7" spans="1:13" x14ac:dyDescent="0.2">
      <c r="G7" s="2"/>
      <c r="H7" s="18" t="s">
        <v>3</v>
      </c>
      <c r="I7" s="18"/>
    </row>
    <row r="9" spans="1:13" ht="12.75" customHeight="1" x14ac:dyDescent="0.2">
      <c r="A9" s="19" t="s">
        <v>31</v>
      </c>
      <c r="B9" s="19"/>
      <c r="C9" s="19"/>
      <c r="D9" s="19"/>
      <c r="E9" s="19"/>
      <c r="F9" s="19"/>
      <c r="G9" s="19"/>
      <c r="H9" s="19"/>
      <c r="I9" s="19"/>
      <c r="J9" s="3"/>
    </row>
    <row r="10" spans="1:13" ht="30.75" customHeight="1" x14ac:dyDescent="0.2">
      <c r="A10" s="19"/>
      <c r="B10" s="19"/>
      <c r="C10" s="19"/>
      <c r="D10" s="19"/>
      <c r="E10" s="19"/>
      <c r="F10" s="19"/>
      <c r="G10" s="19"/>
      <c r="H10" s="19"/>
      <c r="I10" s="19"/>
      <c r="J10" s="3"/>
    </row>
    <row r="12" spans="1:13" x14ac:dyDescent="0.2">
      <c r="A12" s="20" t="s">
        <v>0</v>
      </c>
      <c r="B12" s="23" t="s">
        <v>1</v>
      </c>
      <c r="C12" s="24" t="s">
        <v>2</v>
      </c>
      <c r="D12" s="23" t="s">
        <v>5</v>
      </c>
      <c r="E12" s="23"/>
      <c r="F12" s="23"/>
      <c r="G12" s="23"/>
      <c r="H12" s="23"/>
      <c r="I12" s="23"/>
    </row>
    <row r="13" spans="1:13" x14ac:dyDescent="0.2">
      <c r="A13" s="21"/>
      <c r="B13" s="23"/>
      <c r="C13" s="25"/>
      <c r="D13" s="4" t="s">
        <v>32</v>
      </c>
      <c r="E13" s="4" t="s">
        <v>33</v>
      </c>
      <c r="F13" s="4" t="s">
        <v>34</v>
      </c>
      <c r="G13" s="23" t="s">
        <v>35</v>
      </c>
      <c r="H13" s="23"/>
      <c r="I13" s="23"/>
    </row>
    <row r="14" spans="1:13" ht="28.5" customHeight="1" x14ac:dyDescent="0.2">
      <c r="A14" s="22"/>
      <c r="B14" s="23"/>
      <c r="C14" s="26"/>
      <c r="D14" s="4"/>
      <c r="E14" s="4"/>
      <c r="F14" s="4"/>
      <c r="G14" s="4" t="s">
        <v>36</v>
      </c>
      <c r="H14" s="4" t="s">
        <v>37</v>
      </c>
      <c r="I14" s="4" t="s">
        <v>38</v>
      </c>
    </row>
    <row r="15" spans="1:13" ht="15.75" customHeight="1" x14ac:dyDescent="0.2">
      <c r="A15" s="5">
        <v>1</v>
      </c>
      <c r="B15" s="6" t="s">
        <v>25</v>
      </c>
      <c r="C15" s="5" t="s">
        <v>40</v>
      </c>
      <c r="D15" s="5"/>
      <c r="E15" s="5"/>
      <c r="F15" s="5"/>
      <c r="G15" s="7">
        <v>22979</v>
      </c>
      <c r="H15" s="7">
        <v>1911</v>
      </c>
      <c r="I15" s="7">
        <v>38732</v>
      </c>
      <c r="J15" s="8"/>
      <c r="K15" s="9"/>
      <c r="L15" s="9"/>
      <c r="M15" s="9"/>
    </row>
    <row r="16" spans="1:13" ht="15.75" customHeight="1" x14ac:dyDescent="0.2">
      <c r="A16" s="5">
        <v>2</v>
      </c>
      <c r="B16" s="6" t="s">
        <v>47</v>
      </c>
      <c r="C16" s="5" t="s">
        <v>40</v>
      </c>
      <c r="D16" s="5"/>
      <c r="E16" s="5"/>
      <c r="F16" s="5"/>
      <c r="G16" s="7">
        <v>31937</v>
      </c>
      <c r="H16" s="7">
        <v>824</v>
      </c>
      <c r="I16" s="7">
        <v>6296</v>
      </c>
      <c r="J16" s="8"/>
      <c r="K16" s="9"/>
      <c r="L16" s="9"/>
      <c r="M16" s="9"/>
    </row>
    <row r="17" spans="1:13" ht="15.75" customHeight="1" x14ac:dyDescent="0.2">
      <c r="A17" s="5">
        <v>3</v>
      </c>
      <c r="B17" s="6" t="s">
        <v>58</v>
      </c>
      <c r="C17" s="5" t="s">
        <v>40</v>
      </c>
      <c r="D17" s="5"/>
      <c r="E17" s="5"/>
      <c r="F17" s="5"/>
      <c r="G17" s="7">
        <v>2238</v>
      </c>
      <c r="H17" s="7"/>
      <c r="I17" s="7">
        <v>901</v>
      </c>
      <c r="J17" s="8"/>
      <c r="K17" s="9"/>
      <c r="L17" s="9"/>
      <c r="M17" s="9"/>
    </row>
    <row r="18" spans="1:13" ht="15.75" customHeight="1" x14ac:dyDescent="0.2">
      <c r="A18" s="5">
        <v>4</v>
      </c>
      <c r="B18" s="6" t="s">
        <v>15</v>
      </c>
      <c r="C18" s="5" t="s">
        <v>40</v>
      </c>
      <c r="D18" s="5"/>
      <c r="E18" s="5"/>
      <c r="F18" s="5"/>
      <c r="G18" s="7">
        <v>57875</v>
      </c>
      <c r="H18" s="7">
        <v>4225</v>
      </c>
      <c r="I18" s="7">
        <v>9257</v>
      </c>
      <c r="J18" s="8"/>
      <c r="K18" s="9"/>
      <c r="L18" s="9"/>
      <c r="M18" s="9"/>
    </row>
    <row r="19" spans="1:13" ht="15.75" customHeight="1" x14ac:dyDescent="0.2">
      <c r="A19" s="5">
        <v>5</v>
      </c>
      <c r="B19" s="6" t="s">
        <v>46</v>
      </c>
      <c r="C19" s="5" t="s">
        <v>40</v>
      </c>
      <c r="D19" s="5"/>
      <c r="E19" s="5"/>
      <c r="F19" s="5"/>
      <c r="G19" s="7">
        <v>3721</v>
      </c>
      <c r="H19" s="7">
        <v>133</v>
      </c>
      <c r="I19" s="7">
        <v>3592</v>
      </c>
      <c r="J19" s="8"/>
      <c r="K19" s="9"/>
      <c r="L19" s="9"/>
      <c r="M19" s="9"/>
    </row>
    <row r="20" spans="1:13" ht="15.75" customHeight="1" x14ac:dyDescent="0.2">
      <c r="A20" s="5">
        <v>6</v>
      </c>
      <c r="B20" s="6" t="s">
        <v>16</v>
      </c>
      <c r="C20" s="5" t="s">
        <v>40</v>
      </c>
      <c r="D20" s="5"/>
      <c r="E20" s="5"/>
      <c r="F20" s="5"/>
      <c r="G20" s="7">
        <v>54915</v>
      </c>
      <c r="H20" s="7">
        <f>22837+15101</f>
        <v>37938</v>
      </c>
      <c r="I20" s="7">
        <v>38865</v>
      </c>
      <c r="J20" s="8"/>
      <c r="K20" s="9"/>
      <c r="L20" s="9"/>
      <c r="M20" s="9"/>
    </row>
    <row r="21" spans="1:13" ht="15.75" customHeight="1" x14ac:dyDescent="0.2">
      <c r="A21" s="5">
        <v>7</v>
      </c>
      <c r="B21" s="6" t="s">
        <v>56</v>
      </c>
      <c r="C21" s="5" t="s">
        <v>40</v>
      </c>
      <c r="D21" s="5"/>
      <c r="E21" s="5"/>
      <c r="F21" s="5"/>
      <c r="G21" s="7">
        <v>13983</v>
      </c>
      <c r="H21" s="7">
        <f>8693+780</f>
        <v>9473</v>
      </c>
      <c r="I21" s="7">
        <v>7295</v>
      </c>
      <c r="J21" s="8"/>
      <c r="K21" s="9"/>
      <c r="L21" s="9"/>
      <c r="M21" s="9"/>
    </row>
    <row r="22" spans="1:13" ht="15.75" customHeight="1" x14ac:dyDescent="0.2">
      <c r="A22" s="5">
        <v>8</v>
      </c>
      <c r="B22" s="6" t="s">
        <v>53</v>
      </c>
      <c r="C22" s="5" t="s">
        <v>40</v>
      </c>
      <c r="D22" s="5"/>
      <c r="E22" s="5"/>
      <c r="F22" s="5"/>
      <c r="G22" s="7">
        <v>6007</v>
      </c>
      <c r="H22" s="7">
        <v>2346</v>
      </c>
      <c r="I22" s="7">
        <v>4094</v>
      </c>
      <c r="J22" s="8"/>
      <c r="K22" s="9"/>
      <c r="L22" s="9"/>
      <c r="M22" s="9"/>
    </row>
    <row r="23" spans="1:13" ht="15.75" customHeight="1" x14ac:dyDescent="0.2">
      <c r="A23" s="5">
        <v>9</v>
      </c>
      <c r="B23" s="6" t="s">
        <v>57</v>
      </c>
      <c r="C23" s="5" t="s">
        <v>40</v>
      </c>
      <c r="D23" s="5"/>
      <c r="E23" s="5"/>
      <c r="F23" s="5"/>
      <c r="G23" s="7">
        <v>4763</v>
      </c>
      <c r="H23" s="7">
        <f>169+241</f>
        <v>410</v>
      </c>
      <c r="I23" s="7">
        <v>5000</v>
      </c>
      <c r="J23" s="8"/>
      <c r="K23" s="9"/>
      <c r="L23" s="9"/>
      <c r="M23" s="9"/>
    </row>
    <row r="24" spans="1:13" ht="15.75" customHeight="1" x14ac:dyDescent="0.2">
      <c r="A24" s="5">
        <v>10</v>
      </c>
      <c r="B24" s="6" t="s">
        <v>59</v>
      </c>
      <c r="C24" s="5" t="s">
        <v>40</v>
      </c>
      <c r="D24" s="5"/>
      <c r="E24" s="5"/>
      <c r="F24" s="5"/>
      <c r="G24" s="7">
        <v>1832</v>
      </c>
      <c r="H24" s="7">
        <v>1185</v>
      </c>
      <c r="I24" s="7">
        <v>1354</v>
      </c>
      <c r="J24" s="8"/>
      <c r="K24" s="9"/>
      <c r="L24" s="9"/>
      <c r="M24" s="9"/>
    </row>
    <row r="25" spans="1:13" ht="15.75" customHeight="1" x14ac:dyDescent="0.2">
      <c r="A25" s="5">
        <v>11</v>
      </c>
      <c r="B25" s="6" t="s">
        <v>45</v>
      </c>
      <c r="C25" s="5" t="s">
        <v>40</v>
      </c>
      <c r="D25" s="5"/>
      <c r="E25" s="5"/>
      <c r="F25" s="5"/>
      <c r="G25" s="7">
        <v>13840</v>
      </c>
      <c r="H25" s="7"/>
      <c r="I25" s="7">
        <v>5564</v>
      </c>
      <c r="J25" s="8"/>
      <c r="K25" s="9"/>
      <c r="L25" s="9"/>
      <c r="M25" s="9"/>
    </row>
    <row r="26" spans="1:13" ht="15.75" customHeight="1" x14ac:dyDescent="0.2">
      <c r="A26" s="5">
        <v>12</v>
      </c>
      <c r="B26" s="6" t="s">
        <v>14</v>
      </c>
      <c r="C26" s="5" t="s">
        <v>40</v>
      </c>
      <c r="D26" s="5"/>
      <c r="E26" s="5"/>
      <c r="F26" s="5"/>
      <c r="G26" s="7">
        <v>77610</v>
      </c>
      <c r="H26" s="7">
        <f>6040+10683</f>
        <v>16723</v>
      </c>
      <c r="I26" s="7">
        <v>25097</v>
      </c>
      <c r="J26" s="8"/>
      <c r="K26" s="9"/>
      <c r="L26" s="9"/>
      <c r="M26" s="9"/>
    </row>
    <row r="27" spans="1:13" ht="15.75" customHeight="1" x14ac:dyDescent="0.2">
      <c r="A27" s="5">
        <v>13</v>
      </c>
      <c r="B27" s="6" t="s">
        <v>51</v>
      </c>
      <c r="C27" s="5" t="s">
        <v>40</v>
      </c>
      <c r="D27" s="5"/>
      <c r="E27" s="5"/>
      <c r="F27" s="5"/>
      <c r="G27" s="7">
        <v>6784</v>
      </c>
      <c r="H27" s="7">
        <v>2078</v>
      </c>
      <c r="I27" s="7">
        <v>5460</v>
      </c>
      <c r="J27" s="8"/>
      <c r="K27" s="9"/>
      <c r="L27" s="9"/>
      <c r="M27" s="9"/>
    </row>
    <row r="28" spans="1:13" ht="15.75" customHeight="1" x14ac:dyDescent="0.2">
      <c r="A28" s="5">
        <v>14</v>
      </c>
      <c r="B28" s="6" t="s">
        <v>18</v>
      </c>
      <c r="C28" s="5" t="s">
        <v>40</v>
      </c>
      <c r="D28" s="5"/>
      <c r="E28" s="5"/>
      <c r="F28" s="5"/>
      <c r="G28" s="7">
        <v>61116</v>
      </c>
      <c r="H28" s="7">
        <v>5153</v>
      </c>
      <c r="I28" s="7">
        <v>23700</v>
      </c>
      <c r="J28" s="8"/>
      <c r="K28" s="9"/>
      <c r="L28" s="9"/>
      <c r="M28" s="9"/>
    </row>
    <row r="29" spans="1:13" ht="15.75" customHeight="1" x14ac:dyDescent="0.2">
      <c r="A29" s="5">
        <v>15</v>
      </c>
      <c r="B29" s="10" t="s">
        <v>60</v>
      </c>
      <c r="C29" s="5" t="s">
        <v>40</v>
      </c>
      <c r="D29" s="5"/>
      <c r="E29" s="5"/>
      <c r="F29" s="5"/>
      <c r="G29" s="7">
        <v>5526</v>
      </c>
      <c r="H29" s="7">
        <v>116</v>
      </c>
      <c r="I29" s="7">
        <v>1471</v>
      </c>
      <c r="J29" s="8"/>
      <c r="K29" s="9"/>
      <c r="L29" s="9"/>
      <c r="M29" s="9"/>
    </row>
    <row r="30" spans="1:13" ht="15.75" customHeight="1" x14ac:dyDescent="0.2">
      <c r="A30" s="5">
        <v>16</v>
      </c>
      <c r="B30" s="10" t="s">
        <v>17</v>
      </c>
      <c r="C30" s="5" t="s">
        <v>40</v>
      </c>
      <c r="D30" s="5"/>
      <c r="E30" s="5"/>
      <c r="F30" s="5"/>
      <c r="G30" s="7">
        <v>53292</v>
      </c>
      <c r="H30" s="7">
        <f>43300+6565</f>
        <v>49865</v>
      </c>
      <c r="I30" s="7">
        <v>14108</v>
      </c>
      <c r="J30" s="8"/>
      <c r="K30" s="9"/>
      <c r="L30" s="9"/>
      <c r="M30" s="9"/>
    </row>
    <row r="31" spans="1:13" ht="15.75" customHeight="1" x14ac:dyDescent="0.2">
      <c r="A31" s="5">
        <v>17</v>
      </c>
      <c r="B31" s="10" t="s">
        <v>61</v>
      </c>
      <c r="C31" s="5" t="s">
        <v>40</v>
      </c>
      <c r="D31" s="5"/>
      <c r="E31" s="5"/>
      <c r="F31" s="5"/>
      <c r="G31" s="7">
        <v>13222</v>
      </c>
      <c r="H31" s="7">
        <v>240</v>
      </c>
      <c r="I31" s="7">
        <v>1377</v>
      </c>
      <c r="J31" s="8"/>
      <c r="K31" s="9"/>
      <c r="L31" s="9"/>
      <c r="M31" s="9"/>
    </row>
    <row r="32" spans="1:13" ht="15.75" customHeight="1" x14ac:dyDescent="0.2">
      <c r="A32" s="5">
        <v>18</v>
      </c>
      <c r="B32" s="6" t="s">
        <v>41</v>
      </c>
      <c r="C32" s="5" t="s">
        <v>40</v>
      </c>
      <c r="D32" s="5"/>
      <c r="E32" s="5"/>
      <c r="F32" s="5"/>
      <c r="G32" s="7">
        <v>27566</v>
      </c>
      <c r="H32" s="7">
        <f>21082+576</f>
        <v>21658</v>
      </c>
      <c r="I32" s="7">
        <v>9740</v>
      </c>
      <c r="J32" s="8"/>
      <c r="K32" s="9"/>
      <c r="L32" s="9"/>
      <c r="M32" s="9"/>
    </row>
    <row r="33" spans="1:13" ht="15.75" customHeight="1" x14ac:dyDescent="0.2">
      <c r="A33" s="5">
        <v>19</v>
      </c>
      <c r="B33" s="6" t="s">
        <v>62</v>
      </c>
      <c r="C33" s="5" t="s">
        <v>40</v>
      </c>
      <c r="D33" s="5"/>
      <c r="E33" s="5"/>
      <c r="F33" s="5"/>
      <c r="G33" s="7">
        <v>9218</v>
      </c>
      <c r="H33" s="7"/>
      <c r="I33" s="7">
        <v>5789</v>
      </c>
      <c r="J33" s="8"/>
      <c r="K33" s="9"/>
      <c r="L33" s="9"/>
      <c r="M33" s="9"/>
    </row>
    <row r="34" spans="1:13" ht="15.75" customHeight="1" x14ac:dyDescent="0.2">
      <c r="A34" s="5">
        <v>20</v>
      </c>
      <c r="B34" s="6" t="s">
        <v>49</v>
      </c>
      <c r="C34" s="5" t="s">
        <v>40</v>
      </c>
      <c r="D34" s="5"/>
      <c r="E34" s="5"/>
      <c r="F34" s="5"/>
      <c r="G34" s="7">
        <v>994</v>
      </c>
      <c r="H34" s="7"/>
      <c r="I34" s="7">
        <v>266</v>
      </c>
      <c r="J34" s="8"/>
      <c r="K34" s="9"/>
      <c r="L34" s="9"/>
      <c r="M34" s="9"/>
    </row>
    <row r="35" spans="1:13" ht="15.75" customHeight="1" x14ac:dyDescent="0.2">
      <c r="A35" s="5">
        <v>21</v>
      </c>
      <c r="B35" s="6" t="s">
        <v>20</v>
      </c>
      <c r="C35" s="5" t="s">
        <v>40</v>
      </c>
      <c r="D35" s="5"/>
      <c r="E35" s="5"/>
      <c r="F35" s="5"/>
      <c r="G35" s="7">
        <v>64882</v>
      </c>
      <c r="H35" s="7">
        <v>12805</v>
      </c>
      <c r="I35" s="7">
        <v>22142</v>
      </c>
      <c r="J35" s="8"/>
      <c r="K35" s="9"/>
      <c r="L35" s="9"/>
      <c r="M35" s="9"/>
    </row>
    <row r="36" spans="1:13" ht="15.75" customHeight="1" x14ac:dyDescent="0.2">
      <c r="A36" s="5">
        <v>22</v>
      </c>
      <c r="B36" s="6" t="s">
        <v>22</v>
      </c>
      <c r="C36" s="5" t="s">
        <v>40</v>
      </c>
      <c r="D36" s="5"/>
      <c r="E36" s="5"/>
      <c r="F36" s="5"/>
      <c r="G36" s="7">
        <v>88583</v>
      </c>
      <c r="H36" s="7">
        <f>2115+22574</f>
        <v>24689</v>
      </c>
      <c r="I36" s="7">
        <v>49568</v>
      </c>
      <c r="J36" s="8"/>
      <c r="K36" s="9"/>
      <c r="L36" s="9"/>
      <c r="M36" s="9"/>
    </row>
    <row r="37" spans="1:13" ht="15.75" customHeight="1" x14ac:dyDescent="0.2">
      <c r="A37" s="5">
        <v>23</v>
      </c>
      <c r="B37" s="6" t="s">
        <v>55</v>
      </c>
      <c r="C37" s="5" t="s">
        <v>40</v>
      </c>
      <c r="D37" s="5"/>
      <c r="E37" s="5"/>
      <c r="F37" s="5"/>
      <c r="G37" s="7">
        <v>75810</v>
      </c>
      <c r="H37" s="7">
        <f>2698+10807</f>
        <v>13505</v>
      </c>
      <c r="I37" s="7">
        <v>78884</v>
      </c>
      <c r="J37" s="8"/>
      <c r="K37" s="9"/>
      <c r="L37" s="9"/>
      <c r="M37" s="9"/>
    </row>
    <row r="38" spans="1:13" ht="15.75" customHeight="1" x14ac:dyDescent="0.2">
      <c r="A38" s="5">
        <v>24</v>
      </c>
      <c r="B38" s="6" t="s">
        <v>19</v>
      </c>
      <c r="C38" s="5" t="s">
        <v>40</v>
      </c>
      <c r="D38" s="5"/>
      <c r="E38" s="5"/>
      <c r="F38" s="5"/>
      <c r="G38" s="7">
        <v>35938</v>
      </c>
      <c r="H38" s="7">
        <f>21681+3124</f>
        <v>24805</v>
      </c>
      <c r="I38" s="7">
        <v>21251</v>
      </c>
      <c r="J38" s="8"/>
      <c r="K38" s="9"/>
      <c r="L38" s="9"/>
      <c r="M38" s="9"/>
    </row>
    <row r="39" spans="1:13" ht="15.75" customHeight="1" x14ac:dyDescent="0.2">
      <c r="A39" s="5">
        <v>25</v>
      </c>
      <c r="B39" s="6" t="s">
        <v>24</v>
      </c>
      <c r="C39" s="5" t="s">
        <v>40</v>
      </c>
      <c r="D39" s="5"/>
      <c r="E39" s="5"/>
      <c r="F39" s="5"/>
      <c r="G39" s="7">
        <v>105877</v>
      </c>
      <c r="H39" s="7">
        <f>2194+14033</f>
        <v>16227</v>
      </c>
      <c r="I39" s="7">
        <v>34938</v>
      </c>
      <c r="J39" s="8"/>
      <c r="K39" s="9"/>
      <c r="L39" s="9"/>
      <c r="M39" s="9"/>
    </row>
    <row r="40" spans="1:13" ht="15.75" customHeight="1" x14ac:dyDescent="0.2">
      <c r="A40" s="5">
        <v>26</v>
      </c>
      <c r="B40" s="6" t="s">
        <v>48</v>
      </c>
      <c r="C40" s="5" t="s">
        <v>40</v>
      </c>
      <c r="D40" s="5"/>
      <c r="E40" s="5"/>
      <c r="F40" s="5"/>
      <c r="G40" s="7">
        <v>807</v>
      </c>
      <c r="H40" s="7"/>
      <c r="I40" s="7">
        <v>444</v>
      </c>
      <c r="J40" s="8"/>
      <c r="K40" s="9"/>
      <c r="L40" s="9"/>
      <c r="M40" s="9"/>
    </row>
    <row r="41" spans="1:13" ht="15.75" customHeight="1" x14ac:dyDescent="0.2">
      <c r="A41" s="5">
        <v>27</v>
      </c>
      <c r="B41" s="6" t="s">
        <v>42</v>
      </c>
      <c r="C41" s="5" t="s">
        <v>40</v>
      </c>
      <c r="D41" s="5"/>
      <c r="E41" s="5"/>
      <c r="F41" s="5"/>
      <c r="G41" s="7">
        <v>12030</v>
      </c>
      <c r="H41" s="7">
        <v>1236</v>
      </c>
      <c r="I41" s="7">
        <v>3481</v>
      </c>
      <c r="J41" s="8"/>
      <c r="K41" s="9"/>
      <c r="L41" s="9"/>
      <c r="M41" s="9"/>
    </row>
    <row r="42" spans="1:13" ht="15.75" customHeight="1" x14ac:dyDescent="0.2">
      <c r="A42" s="5">
        <v>28</v>
      </c>
      <c r="B42" s="6" t="s">
        <v>54</v>
      </c>
      <c r="C42" s="5" t="s">
        <v>40</v>
      </c>
      <c r="D42" s="5"/>
      <c r="E42" s="5"/>
      <c r="F42" s="5"/>
      <c r="G42" s="7">
        <v>6730</v>
      </c>
      <c r="H42" s="7">
        <v>2479</v>
      </c>
      <c r="I42" s="7">
        <v>3354</v>
      </c>
      <c r="J42" s="8"/>
      <c r="K42" s="9"/>
      <c r="L42" s="9"/>
      <c r="M42" s="9"/>
    </row>
    <row r="43" spans="1:13" ht="15.75" customHeight="1" x14ac:dyDescent="0.2">
      <c r="A43" s="5">
        <v>29</v>
      </c>
      <c r="B43" s="6" t="s">
        <v>43</v>
      </c>
      <c r="C43" s="5" t="s">
        <v>40</v>
      </c>
      <c r="D43" s="5"/>
      <c r="E43" s="5"/>
      <c r="F43" s="5"/>
      <c r="G43" s="7">
        <v>4963</v>
      </c>
      <c r="H43" s="7">
        <v>50</v>
      </c>
      <c r="I43" s="7">
        <v>3173</v>
      </c>
      <c r="J43" s="8"/>
      <c r="K43" s="9"/>
      <c r="L43" s="9"/>
      <c r="M43" s="9"/>
    </row>
    <row r="44" spans="1:13" ht="15.75" customHeight="1" x14ac:dyDescent="0.2">
      <c r="A44" s="5">
        <v>30</v>
      </c>
      <c r="B44" s="6" t="s">
        <v>63</v>
      </c>
      <c r="C44" s="5" t="s">
        <v>40</v>
      </c>
      <c r="D44" s="5"/>
      <c r="E44" s="5"/>
      <c r="F44" s="5"/>
      <c r="G44" s="7">
        <v>27734</v>
      </c>
      <c r="H44" s="7">
        <f>205+5830</f>
        <v>6035</v>
      </c>
      <c r="I44" s="7">
        <v>18038</v>
      </c>
      <c r="J44" s="8"/>
      <c r="K44" s="9"/>
      <c r="L44" s="9"/>
      <c r="M44" s="9"/>
    </row>
    <row r="45" spans="1:13" ht="15.75" customHeight="1" x14ac:dyDescent="0.2">
      <c r="A45" s="5">
        <v>31</v>
      </c>
      <c r="B45" s="6" t="s">
        <v>64</v>
      </c>
      <c r="C45" s="5" t="s">
        <v>40</v>
      </c>
      <c r="D45" s="5"/>
      <c r="E45" s="5"/>
      <c r="F45" s="5"/>
      <c r="G45" s="7">
        <v>1121</v>
      </c>
      <c r="H45" s="7"/>
      <c r="I45" s="7">
        <v>354</v>
      </c>
      <c r="J45" s="8"/>
      <c r="K45" s="9"/>
      <c r="L45" s="9"/>
      <c r="M45" s="9"/>
    </row>
    <row r="46" spans="1:13" ht="15.75" customHeight="1" x14ac:dyDescent="0.2">
      <c r="A46" s="5">
        <v>32</v>
      </c>
      <c r="B46" s="10" t="s">
        <v>65</v>
      </c>
      <c r="C46" s="5" t="s">
        <v>40</v>
      </c>
      <c r="D46" s="5"/>
      <c r="E46" s="5"/>
      <c r="F46" s="5"/>
      <c r="G46" s="7">
        <v>54530</v>
      </c>
      <c r="H46" s="7">
        <f>4460+6374</f>
        <v>10834</v>
      </c>
      <c r="I46" s="7">
        <v>16036</v>
      </c>
      <c r="J46" s="8"/>
      <c r="K46" s="9"/>
      <c r="L46" s="9"/>
      <c r="M46" s="9"/>
    </row>
    <row r="47" spans="1:13" ht="15.75" customHeight="1" x14ac:dyDescent="0.2">
      <c r="A47" s="5">
        <v>33</v>
      </c>
      <c r="B47" s="10" t="s">
        <v>52</v>
      </c>
      <c r="C47" s="5" t="s">
        <v>40</v>
      </c>
      <c r="D47" s="5"/>
      <c r="E47" s="5"/>
      <c r="F47" s="5"/>
      <c r="G47" s="7">
        <v>17908</v>
      </c>
      <c r="H47" s="7">
        <v>964</v>
      </c>
      <c r="I47" s="7">
        <v>17631</v>
      </c>
      <c r="J47" s="8"/>
      <c r="K47" s="9"/>
      <c r="L47" s="9"/>
      <c r="M47" s="9"/>
    </row>
    <row r="48" spans="1:13" ht="15.75" customHeight="1" x14ac:dyDescent="0.2">
      <c r="A48" s="5">
        <v>34</v>
      </c>
      <c r="B48" s="10" t="s">
        <v>21</v>
      </c>
      <c r="C48" s="5" t="s">
        <v>40</v>
      </c>
      <c r="D48" s="5"/>
      <c r="E48" s="5"/>
      <c r="F48" s="5"/>
      <c r="G48" s="7">
        <f>54583+147+293</f>
        <v>55023</v>
      </c>
      <c r="H48" s="7">
        <f>4697+7316</f>
        <v>12013</v>
      </c>
      <c r="I48" s="7">
        <v>22002</v>
      </c>
      <c r="J48" s="8"/>
      <c r="K48" s="9"/>
      <c r="L48" s="9"/>
      <c r="M48" s="9"/>
    </row>
    <row r="49" spans="1:13" ht="15.75" customHeight="1" x14ac:dyDescent="0.2">
      <c r="A49" s="5">
        <v>35</v>
      </c>
      <c r="B49" s="10" t="s">
        <v>50</v>
      </c>
      <c r="C49" s="5" t="s">
        <v>40</v>
      </c>
      <c r="D49" s="5"/>
      <c r="E49" s="5"/>
      <c r="F49" s="5"/>
      <c r="G49" s="7">
        <v>7120</v>
      </c>
      <c r="H49" s="7">
        <v>333</v>
      </c>
      <c r="I49" s="7">
        <v>4259</v>
      </c>
      <c r="J49" s="8"/>
      <c r="K49" s="9"/>
      <c r="L49" s="9"/>
      <c r="M49" s="9"/>
    </row>
    <row r="50" spans="1:13" ht="15.75" customHeight="1" x14ac:dyDescent="0.2">
      <c r="A50" s="5">
        <v>36</v>
      </c>
      <c r="B50" s="10" t="s">
        <v>23</v>
      </c>
      <c r="C50" s="5" t="s">
        <v>40</v>
      </c>
      <c r="D50" s="5"/>
      <c r="E50" s="5"/>
      <c r="F50" s="5"/>
      <c r="G50" s="7">
        <v>26961</v>
      </c>
      <c r="H50" s="7">
        <v>2701</v>
      </c>
      <c r="I50" s="7">
        <v>16184</v>
      </c>
      <c r="J50" s="8"/>
      <c r="K50" s="9"/>
      <c r="L50" s="9"/>
      <c r="M50" s="9"/>
    </row>
    <row r="51" spans="1:13" ht="15.75" customHeight="1" x14ac:dyDescent="0.2">
      <c r="A51" s="5">
        <v>37</v>
      </c>
      <c r="B51" s="10" t="s">
        <v>44</v>
      </c>
      <c r="C51" s="5" t="s">
        <v>40</v>
      </c>
      <c r="D51" s="5"/>
      <c r="E51" s="5"/>
      <c r="F51" s="5"/>
      <c r="G51" s="7">
        <v>6362</v>
      </c>
      <c r="H51" s="7"/>
      <c r="I51" s="7">
        <v>4247</v>
      </c>
      <c r="J51" s="8"/>
      <c r="K51" s="9"/>
      <c r="L51" s="9"/>
      <c r="M51" s="9"/>
    </row>
    <row r="52" spans="1:13" ht="13.5" customHeight="1" x14ac:dyDescent="0.2">
      <c r="A52" s="17" t="s">
        <v>4</v>
      </c>
      <c r="B52" s="17"/>
      <c r="C52" s="11" t="s">
        <v>40</v>
      </c>
      <c r="D52" s="12" t="s">
        <v>66</v>
      </c>
      <c r="E52" s="12" t="s">
        <v>66</v>
      </c>
      <c r="F52" s="12" t="s">
        <v>66</v>
      </c>
      <c r="G52" s="12">
        <f>SUM(G15:G51)</f>
        <v>1061797</v>
      </c>
      <c r="H52" s="12">
        <f t="shared" ref="H52:I52" si="0">SUM(H15:H51)</f>
        <v>282954</v>
      </c>
      <c r="I52" s="12">
        <f t="shared" si="0"/>
        <v>523944</v>
      </c>
    </row>
    <row r="53" spans="1:13" x14ac:dyDescent="0.2">
      <c r="G53" s="13"/>
      <c r="H53" s="13"/>
      <c r="I53" s="13"/>
      <c r="J53" s="8"/>
    </row>
    <row r="54" spans="1:13" x14ac:dyDescent="0.2">
      <c r="G54" s="13"/>
      <c r="H54" s="13"/>
      <c r="I54" s="13"/>
    </row>
    <row r="58" spans="1:13" x14ac:dyDescent="0.2">
      <c r="C58" s="14"/>
      <c r="D58" s="14"/>
      <c r="E58" s="14"/>
      <c r="F58" s="14"/>
    </row>
  </sheetData>
  <mergeCells count="14">
    <mergeCell ref="H6:I6"/>
    <mergeCell ref="H1:I1"/>
    <mergeCell ref="H2:I2"/>
    <mergeCell ref="H3:I3"/>
    <mergeCell ref="H4:I4"/>
    <mergeCell ref="H5:I5"/>
    <mergeCell ref="A52:B52"/>
    <mergeCell ref="H7:I7"/>
    <mergeCell ref="A9:I10"/>
    <mergeCell ref="A12:A14"/>
    <mergeCell ref="B12:B14"/>
    <mergeCell ref="C12:C14"/>
    <mergeCell ref="D12:I12"/>
    <mergeCell ref="G13:I1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opLeftCell="A16" workbookViewId="0">
      <selection activeCell="I48" sqref="I48"/>
    </sheetView>
  </sheetViews>
  <sheetFormatPr defaultRowHeight="12.75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9.140625" style="1" customWidth="1"/>
    <col min="11" max="16384" width="9.140625" style="1"/>
  </cols>
  <sheetData>
    <row r="1" spans="1:13" x14ac:dyDescent="0.2">
      <c r="H1" s="18" t="s">
        <v>39</v>
      </c>
      <c r="I1" s="18"/>
    </row>
    <row r="2" spans="1:13" x14ac:dyDescent="0.2">
      <c r="H2" s="18" t="s">
        <v>26</v>
      </c>
      <c r="I2" s="18"/>
    </row>
    <row r="3" spans="1:13" x14ac:dyDescent="0.2">
      <c r="H3" s="18" t="s">
        <v>27</v>
      </c>
      <c r="I3" s="18"/>
    </row>
    <row r="4" spans="1:13" x14ac:dyDescent="0.2">
      <c r="H4" s="18" t="s">
        <v>28</v>
      </c>
      <c r="I4" s="18"/>
    </row>
    <row r="5" spans="1:13" x14ac:dyDescent="0.2">
      <c r="H5" s="18" t="s">
        <v>29</v>
      </c>
      <c r="I5" s="18"/>
    </row>
    <row r="6" spans="1:13" x14ac:dyDescent="0.2">
      <c r="C6" s="2"/>
      <c r="D6" s="2"/>
      <c r="E6" s="2"/>
      <c r="F6" s="2"/>
      <c r="G6" s="2"/>
      <c r="H6" s="18" t="s">
        <v>30</v>
      </c>
      <c r="I6" s="18"/>
    </row>
    <row r="7" spans="1:13" x14ac:dyDescent="0.2">
      <c r="G7" s="2"/>
      <c r="H7" s="18" t="s">
        <v>3</v>
      </c>
      <c r="I7" s="18"/>
    </row>
    <row r="9" spans="1:13" ht="12.75" customHeight="1" x14ac:dyDescent="0.2">
      <c r="A9" s="19" t="s">
        <v>31</v>
      </c>
      <c r="B9" s="19"/>
      <c r="C9" s="19"/>
      <c r="D9" s="19"/>
      <c r="E9" s="19"/>
      <c r="F9" s="19"/>
      <c r="G9" s="19"/>
      <c r="H9" s="19"/>
      <c r="I9" s="19"/>
      <c r="J9" s="3"/>
    </row>
    <row r="10" spans="1:13" ht="30.75" customHeight="1" x14ac:dyDescent="0.2">
      <c r="A10" s="19"/>
      <c r="B10" s="19"/>
      <c r="C10" s="19"/>
      <c r="D10" s="19"/>
      <c r="E10" s="19"/>
      <c r="F10" s="19"/>
      <c r="G10" s="19"/>
      <c r="H10" s="19"/>
      <c r="I10" s="19"/>
      <c r="J10" s="3"/>
    </row>
    <row r="12" spans="1:13" x14ac:dyDescent="0.2">
      <c r="A12" s="20" t="s">
        <v>0</v>
      </c>
      <c r="B12" s="23" t="s">
        <v>1</v>
      </c>
      <c r="C12" s="24" t="s">
        <v>2</v>
      </c>
      <c r="D12" s="23" t="s">
        <v>12</v>
      </c>
      <c r="E12" s="23"/>
      <c r="F12" s="23"/>
      <c r="G12" s="23"/>
      <c r="H12" s="23"/>
      <c r="I12" s="23"/>
    </row>
    <row r="13" spans="1:13" x14ac:dyDescent="0.2">
      <c r="A13" s="21"/>
      <c r="B13" s="23"/>
      <c r="C13" s="25"/>
      <c r="D13" s="4" t="s">
        <v>32</v>
      </c>
      <c r="E13" s="4" t="s">
        <v>33</v>
      </c>
      <c r="F13" s="4" t="s">
        <v>34</v>
      </c>
      <c r="G13" s="23" t="s">
        <v>35</v>
      </c>
      <c r="H13" s="23"/>
      <c r="I13" s="23"/>
    </row>
    <row r="14" spans="1:13" ht="28.5" customHeight="1" x14ac:dyDescent="0.2">
      <c r="A14" s="22"/>
      <c r="B14" s="23"/>
      <c r="C14" s="26"/>
      <c r="D14" s="4"/>
      <c r="E14" s="4"/>
      <c r="F14" s="4"/>
      <c r="G14" s="4" t="s">
        <v>36</v>
      </c>
      <c r="H14" s="4" t="s">
        <v>37</v>
      </c>
      <c r="I14" s="4" t="s">
        <v>38</v>
      </c>
    </row>
    <row r="15" spans="1:13" ht="15.75" customHeight="1" x14ac:dyDescent="0.2">
      <c r="A15" s="5">
        <v>1</v>
      </c>
      <c r="B15" s="6" t="s">
        <v>25</v>
      </c>
      <c r="C15" s="5" t="s">
        <v>40</v>
      </c>
      <c r="D15" s="5"/>
      <c r="E15" s="5"/>
      <c r="F15" s="5"/>
      <c r="G15" s="7">
        <v>37619</v>
      </c>
      <c r="H15" s="7">
        <v>2954</v>
      </c>
      <c r="I15" s="7">
        <v>64386</v>
      </c>
      <c r="J15" s="8"/>
      <c r="K15" s="9"/>
      <c r="L15" s="9"/>
      <c r="M15" s="9"/>
    </row>
    <row r="16" spans="1:13" ht="15.75" customHeight="1" x14ac:dyDescent="0.2">
      <c r="A16" s="5">
        <v>2</v>
      </c>
      <c r="B16" s="6" t="s">
        <v>47</v>
      </c>
      <c r="C16" s="5" t="s">
        <v>40</v>
      </c>
      <c r="D16" s="5"/>
      <c r="E16" s="5"/>
      <c r="F16" s="5"/>
      <c r="G16" s="7">
        <v>31399</v>
      </c>
      <c r="H16" s="7">
        <v>2264</v>
      </c>
      <c r="I16" s="7">
        <v>11029</v>
      </c>
      <c r="J16" s="8"/>
      <c r="K16" s="9"/>
      <c r="L16" s="9"/>
      <c r="M16" s="9"/>
    </row>
    <row r="17" spans="1:13" ht="15.75" customHeight="1" x14ac:dyDescent="0.2">
      <c r="A17" s="5">
        <v>3</v>
      </c>
      <c r="B17" s="6" t="s">
        <v>58</v>
      </c>
      <c r="C17" s="5" t="s">
        <v>40</v>
      </c>
      <c r="D17" s="5"/>
      <c r="E17" s="5"/>
      <c r="F17" s="5"/>
      <c r="G17" s="7">
        <v>2764</v>
      </c>
      <c r="H17" s="7"/>
      <c r="I17" s="7">
        <v>689</v>
      </c>
      <c r="J17" s="8"/>
      <c r="K17" s="9"/>
      <c r="L17" s="9"/>
      <c r="M17" s="9"/>
    </row>
    <row r="18" spans="1:13" ht="15.75" customHeight="1" x14ac:dyDescent="0.2">
      <c r="A18" s="5">
        <v>4</v>
      </c>
      <c r="B18" s="6" t="s">
        <v>15</v>
      </c>
      <c r="C18" s="5" t="s">
        <v>40</v>
      </c>
      <c r="D18" s="5"/>
      <c r="E18" s="5"/>
      <c r="F18" s="5"/>
      <c r="G18" s="7">
        <v>76493</v>
      </c>
      <c r="H18" s="7">
        <v>3169</v>
      </c>
      <c r="I18" s="7">
        <v>7530</v>
      </c>
      <c r="J18" s="8"/>
      <c r="K18" s="9"/>
      <c r="L18" s="9"/>
      <c r="M18" s="9"/>
    </row>
    <row r="19" spans="1:13" ht="15.75" customHeight="1" x14ac:dyDescent="0.2">
      <c r="A19" s="5">
        <v>5</v>
      </c>
      <c r="B19" s="6" t="s">
        <v>46</v>
      </c>
      <c r="C19" s="5" t="s">
        <v>40</v>
      </c>
      <c r="D19" s="5"/>
      <c r="E19" s="5"/>
      <c r="F19" s="5"/>
      <c r="G19" s="7">
        <v>7072</v>
      </c>
      <c r="H19" s="7">
        <v>6686</v>
      </c>
      <c r="I19" s="7">
        <v>2225</v>
      </c>
      <c r="J19" s="8"/>
      <c r="K19" s="9"/>
      <c r="L19" s="9"/>
      <c r="M19" s="9"/>
    </row>
    <row r="20" spans="1:13" ht="15.75" customHeight="1" x14ac:dyDescent="0.2">
      <c r="A20" s="5">
        <v>6</v>
      </c>
      <c r="B20" s="6" t="s">
        <v>16</v>
      </c>
      <c r="C20" s="5" t="s">
        <v>40</v>
      </c>
      <c r="D20" s="5"/>
      <c r="E20" s="5"/>
      <c r="F20" s="5"/>
      <c r="G20" s="7">
        <v>77694</v>
      </c>
      <c r="H20" s="7">
        <f>22188+29339</f>
        <v>51527</v>
      </c>
      <c r="I20" s="7">
        <v>37775</v>
      </c>
      <c r="J20" s="8"/>
      <c r="K20" s="9"/>
      <c r="L20" s="9"/>
      <c r="M20" s="9"/>
    </row>
    <row r="21" spans="1:13" ht="15.75" customHeight="1" x14ac:dyDescent="0.2">
      <c r="A21" s="5">
        <v>7</v>
      </c>
      <c r="B21" s="6" t="s">
        <v>56</v>
      </c>
      <c r="C21" s="5" t="s">
        <v>40</v>
      </c>
      <c r="D21" s="5"/>
      <c r="E21" s="5"/>
      <c r="F21" s="5"/>
      <c r="G21" s="7">
        <v>13613</v>
      </c>
      <c r="H21" s="7">
        <f>7362+3370</f>
        <v>10732</v>
      </c>
      <c r="I21" s="7">
        <v>4421</v>
      </c>
      <c r="J21" s="8"/>
      <c r="K21" s="9"/>
      <c r="L21" s="9"/>
      <c r="M21" s="9"/>
    </row>
    <row r="22" spans="1:13" ht="15.75" customHeight="1" x14ac:dyDescent="0.2">
      <c r="A22" s="5">
        <v>8</v>
      </c>
      <c r="B22" s="6" t="s">
        <v>53</v>
      </c>
      <c r="C22" s="5" t="s">
        <v>40</v>
      </c>
      <c r="D22" s="5"/>
      <c r="E22" s="5"/>
      <c r="F22" s="5"/>
      <c r="G22" s="7">
        <v>9301</v>
      </c>
      <c r="H22" s="7">
        <v>2415</v>
      </c>
      <c r="I22" s="7">
        <v>7241</v>
      </c>
      <c r="J22" s="8"/>
      <c r="K22" s="9"/>
      <c r="L22" s="9"/>
      <c r="M22" s="9"/>
    </row>
    <row r="23" spans="1:13" ht="15.75" customHeight="1" x14ac:dyDescent="0.2">
      <c r="A23" s="5">
        <v>9</v>
      </c>
      <c r="B23" s="6" t="s">
        <v>57</v>
      </c>
      <c r="C23" s="5" t="s">
        <v>40</v>
      </c>
      <c r="D23" s="5"/>
      <c r="E23" s="5"/>
      <c r="F23" s="5"/>
      <c r="G23" s="7">
        <v>6683</v>
      </c>
      <c r="H23" s="7">
        <v>1297</v>
      </c>
      <c r="I23" s="7">
        <v>4444</v>
      </c>
      <c r="J23" s="8"/>
      <c r="K23" s="9"/>
      <c r="L23" s="9"/>
      <c r="M23" s="9"/>
    </row>
    <row r="24" spans="1:13" ht="15.75" customHeight="1" x14ac:dyDescent="0.2">
      <c r="A24" s="5">
        <v>10</v>
      </c>
      <c r="B24" s="6" t="s">
        <v>59</v>
      </c>
      <c r="C24" s="5" t="s">
        <v>40</v>
      </c>
      <c r="D24" s="5"/>
      <c r="E24" s="5"/>
      <c r="F24" s="5"/>
      <c r="G24" s="7">
        <v>2334</v>
      </c>
      <c r="H24" s="7">
        <v>1460</v>
      </c>
      <c r="I24" s="7">
        <v>1145</v>
      </c>
      <c r="J24" s="8"/>
      <c r="K24" s="9"/>
      <c r="L24" s="9"/>
      <c r="M24" s="9"/>
    </row>
    <row r="25" spans="1:13" ht="15.75" customHeight="1" x14ac:dyDescent="0.2">
      <c r="A25" s="5">
        <v>11</v>
      </c>
      <c r="B25" s="6" t="s">
        <v>45</v>
      </c>
      <c r="C25" s="5" t="s">
        <v>40</v>
      </c>
      <c r="D25" s="5"/>
      <c r="E25" s="5"/>
      <c r="F25" s="5"/>
      <c r="G25" s="7">
        <v>18735</v>
      </c>
      <c r="H25" s="7"/>
      <c r="I25" s="7">
        <v>4634</v>
      </c>
      <c r="J25" s="8"/>
      <c r="K25" s="9"/>
      <c r="L25" s="9"/>
      <c r="M25" s="9"/>
    </row>
    <row r="26" spans="1:13" ht="15.75" customHeight="1" x14ac:dyDescent="0.2">
      <c r="A26" s="5">
        <v>12</v>
      </c>
      <c r="B26" s="6" t="s">
        <v>14</v>
      </c>
      <c r="C26" s="5" t="s">
        <v>40</v>
      </c>
      <c r="D26" s="5"/>
      <c r="E26" s="5"/>
      <c r="F26" s="5"/>
      <c r="G26" s="7">
        <v>113785</v>
      </c>
      <c r="H26" s="7">
        <f>5545+9874</f>
        <v>15419</v>
      </c>
      <c r="I26" s="7">
        <v>30577</v>
      </c>
      <c r="J26" s="8"/>
      <c r="K26" s="9"/>
      <c r="L26" s="9"/>
      <c r="M26" s="9"/>
    </row>
    <row r="27" spans="1:13" ht="15.75" customHeight="1" x14ac:dyDescent="0.2">
      <c r="A27" s="5">
        <v>13</v>
      </c>
      <c r="B27" s="6" t="s">
        <v>51</v>
      </c>
      <c r="C27" s="5" t="s">
        <v>40</v>
      </c>
      <c r="D27" s="5"/>
      <c r="E27" s="5"/>
      <c r="F27" s="5"/>
      <c r="G27" s="7">
        <v>13244</v>
      </c>
      <c r="H27" s="7">
        <v>2419</v>
      </c>
      <c r="I27" s="7">
        <v>3562</v>
      </c>
      <c r="J27" s="8"/>
      <c r="K27" s="9"/>
      <c r="L27" s="9"/>
      <c r="M27" s="9"/>
    </row>
    <row r="28" spans="1:13" ht="15.75" customHeight="1" x14ac:dyDescent="0.2">
      <c r="A28" s="5">
        <v>14</v>
      </c>
      <c r="B28" s="6" t="s">
        <v>18</v>
      </c>
      <c r="C28" s="5" t="s">
        <v>40</v>
      </c>
      <c r="D28" s="5"/>
      <c r="E28" s="5"/>
      <c r="F28" s="5"/>
      <c r="G28" s="7">
        <v>86214</v>
      </c>
      <c r="H28" s="7">
        <v>5335</v>
      </c>
      <c r="I28" s="7">
        <v>21205</v>
      </c>
      <c r="J28" s="8"/>
      <c r="K28" s="9"/>
      <c r="L28" s="9"/>
      <c r="M28" s="9"/>
    </row>
    <row r="29" spans="1:13" ht="15.75" customHeight="1" x14ac:dyDescent="0.2">
      <c r="A29" s="5">
        <v>15</v>
      </c>
      <c r="B29" s="10" t="s">
        <v>60</v>
      </c>
      <c r="C29" s="5" t="s">
        <v>40</v>
      </c>
      <c r="D29" s="5"/>
      <c r="E29" s="5"/>
      <c r="F29" s="5"/>
      <c r="G29" s="7">
        <v>9699</v>
      </c>
      <c r="H29" s="7">
        <v>94</v>
      </c>
      <c r="I29" s="7">
        <v>1925</v>
      </c>
      <c r="J29" s="8"/>
      <c r="K29" s="9"/>
      <c r="L29" s="9"/>
      <c r="M29" s="9"/>
    </row>
    <row r="30" spans="1:13" ht="15.75" customHeight="1" x14ac:dyDescent="0.2">
      <c r="A30" s="5">
        <v>16</v>
      </c>
      <c r="B30" s="10" t="s">
        <v>17</v>
      </c>
      <c r="C30" s="5" t="s">
        <v>40</v>
      </c>
      <c r="D30" s="5"/>
      <c r="E30" s="5"/>
      <c r="F30" s="5"/>
      <c r="G30" s="7">
        <v>76868</v>
      </c>
      <c r="H30" s="7">
        <f>3690+58226</f>
        <v>61916</v>
      </c>
      <c r="I30" s="7">
        <v>20788</v>
      </c>
      <c r="J30" s="8"/>
      <c r="K30" s="9"/>
      <c r="L30" s="9"/>
      <c r="M30" s="9"/>
    </row>
    <row r="31" spans="1:13" ht="15.75" customHeight="1" x14ac:dyDescent="0.2">
      <c r="A31" s="5">
        <v>17</v>
      </c>
      <c r="B31" s="10" t="s">
        <v>61</v>
      </c>
      <c r="C31" s="5" t="s">
        <v>40</v>
      </c>
      <c r="D31" s="5"/>
      <c r="E31" s="5"/>
      <c r="F31" s="5"/>
      <c r="G31" s="7">
        <v>22587</v>
      </c>
      <c r="H31" s="7">
        <v>256</v>
      </c>
      <c r="I31" s="7">
        <v>1860</v>
      </c>
      <c r="J31" s="8"/>
      <c r="K31" s="9"/>
      <c r="L31" s="9"/>
      <c r="M31" s="9"/>
    </row>
    <row r="32" spans="1:13" ht="15.75" customHeight="1" x14ac:dyDescent="0.2">
      <c r="A32" s="5">
        <v>18</v>
      </c>
      <c r="B32" s="6" t="s">
        <v>41</v>
      </c>
      <c r="C32" s="5" t="s">
        <v>40</v>
      </c>
      <c r="D32" s="5"/>
      <c r="E32" s="5"/>
      <c r="F32" s="5"/>
      <c r="G32" s="7">
        <v>35135</v>
      </c>
      <c r="H32" s="7">
        <f>625+28830</f>
        <v>29455</v>
      </c>
      <c r="I32" s="7">
        <v>10253</v>
      </c>
      <c r="J32" s="8"/>
      <c r="K32" s="9"/>
      <c r="L32" s="9"/>
      <c r="M32" s="9"/>
    </row>
    <row r="33" spans="1:13" ht="15.75" customHeight="1" x14ac:dyDescent="0.2">
      <c r="A33" s="5">
        <v>19</v>
      </c>
      <c r="B33" s="6" t="s">
        <v>62</v>
      </c>
      <c r="C33" s="5" t="s">
        <v>40</v>
      </c>
      <c r="D33" s="5"/>
      <c r="E33" s="5"/>
      <c r="F33" s="5"/>
      <c r="G33" s="7">
        <v>18080</v>
      </c>
      <c r="H33" s="7">
        <v>110</v>
      </c>
      <c r="I33" s="7">
        <v>8768</v>
      </c>
      <c r="J33" s="8"/>
      <c r="K33" s="9"/>
      <c r="L33" s="9"/>
      <c r="M33" s="9"/>
    </row>
    <row r="34" spans="1:13" ht="15.75" customHeight="1" x14ac:dyDescent="0.2">
      <c r="A34" s="5">
        <v>20</v>
      </c>
      <c r="B34" s="6" t="s">
        <v>49</v>
      </c>
      <c r="C34" s="5" t="s">
        <v>40</v>
      </c>
      <c r="D34" s="5"/>
      <c r="E34" s="5"/>
      <c r="F34" s="5"/>
      <c r="G34" s="7">
        <v>1023</v>
      </c>
      <c r="H34" s="7"/>
      <c r="I34" s="7">
        <v>361</v>
      </c>
      <c r="J34" s="8"/>
      <c r="K34" s="9"/>
      <c r="L34" s="9"/>
      <c r="M34" s="9"/>
    </row>
    <row r="35" spans="1:13" ht="15.75" customHeight="1" x14ac:dyDescent="0.2">
      <c r="A35" s="5">
        <v>21</v>
      </c>
      <c r="B35" s="6" t="s">
        <v>20</v>
      </c>
      <c r="C35" s="5" t="s">
        <v>40</v>
      </c>
      <c r="D35" s="5"/>
      <c r="E35" s="5"/>
      <c r="F35" s="5"/>
      <c r="G35" s="7">
        <v>111596</v>
      </c>
      <c r="H35" s="7">
        <v>7516</v>
      </c>
      <c r="I35" s="7">
        <v>24488</v>
      </c>
      <c r="J35" s="8"/>
      <c r="K35" s="9"/>
      <c r="L35" s="9"/>
      <c r="M35" s="9"/>
    </row>
    <row r="36" spans="1:13" ht="15.75" customHeight="1" x14ac:dyDescent="0.2">
      <c r="A36" s="5">
        <v>22</v>
      </c>
      <c r="B36" s="6" t="s">
        <v>22</v>
      </c>
      <c r="C36" s="5" t="s">
        <v>40</v>
      </c>
      <c r="D36" s="5"/>
      <c r="E36" s="5"/>
      <c r="F36" s="5"/>
      <c r="G36" s="7">
        <v>117429</v>
      </c>
      <c r="H36" s="7">
        <f>32200+2079</f>
        <v>34279</v>
      </c>
      <c r="I36" s="7">
        <v>46119</v>
      </c>
      <c r="J36" s="8"/>
      <c r="K36" s="9"/>
      <c r="L36" s="9"/>
      <c r="M36" s="9"/>
    </row>
    <row r="37" spans="1:13" ht="15.75" customHeight="1" x14ac:dyDescent="0.2">
      <c r="A37" s="5">
        <v>23</v>
      </c>
      <c r="B37" s="6" t="s">
        <v>55</v>
      </c>
      <c r="C37" s="5" t="s">
        <v>40</v>
      </c>
      <c r="D37" s="5"/>
      <c r="E37" s="5"/>
      <c r="F37" s="5"/>
      <c r="G37" s="7">
        <v>95333</v>
      </c>
      <c r="H37" s="7">
        <f>152+14876</f>
        <v>15028</v>
      </c>
      <c r="I37" s="7">
        <v>115774</v>
      </c>
      <c r="J37" s="8"/>
      <c r="K37" s="9"/>
      <c r="L37" s="9"/>
      <c r="M37" s="9"/>
    </row>
    <row r="38" spans="1:13" ht="15.75" customHeight="1" x14ac:dyDescent="0.2">
      <c r="A38" s="5">
        <v>24</v>
      </c>
      <c r="B38" s="6" t="s">
        <v>19</v>
      </c>
      <c r="C38" s="5" t="s">
        <v>40</v>
      </c>
      <c r="D38" s="5"/>
      <c r="E38" s="5"/>
      <c r="F38" s="5"/>
      <c r="G38" s="7">
        <v>49034</v>
      </c>
      <c r="H38" s="7">
        <f>3072+21957</f>
        <v>25029</v>
      </c>
      <c r="I38" s="7">
        <v>28139</v>
      </c>
      <c r="J38" s="8"/>
      <c r="K38" s="9"/>
      <c r="L38" s="9"/>
      <c r="M38" s="9"/>
    </row>
    <row r="39" spans="1:13" ht="15.75" customHeight="1" x14ac:dyDescent="0.2">
      <c r="A39" s="5">
        <v>25</v>
      </c>
      <c r="B39" s="6" t="s">
        <v>24</v>
      </c>
      <c r="C39" s="5" t="s">
        <v>40</v>
      </c>
      <c r="D39" s="5"/>
      <c r="E39" s="5"/>
      <c r="F39" s="5"/>
      <c r="G39" s="7">
        <v>135122</v>
      </c>
      <c r="H39" s="7">
        <f>11930+8492</f>
        <v>20422</v>
      </c>
      <c r="I39" s="7">
        <v>41722</v>
      </c>
      <c r="J39" s="8"/>
      <c r="K39" s="9"/>
      <c r="L39" s="9"/>
      <c r="M39" s="9"/>
    </row>
    <row r="40" spans="1:13" ht="15.75" customHeight="1" x14ac:dyDescent="0.2">
      <c r="A40" s="5">
        <v>26</v>
      </c>
      <c r="B40" s="6" t="s">
        <v>48</v>
      </c>
      <c r="C40" s="5" t="s">
        <v>40</v>
      </c>
      <c r="D40" s="5"/>
      <c r="E40" s="5"/>
      <c r="F40" s="5"/>
      <c r="G40" s="7">
        <v>1347</v>
      </c>
      <c r="H40" s="7"/>
      <c r="I40" s="7">
        <v>492</v>
      </c>
      <c r="J40" s="8"/>
      <c r="K40" s="9"/>
      <c r="L40" s="9"/>
      <c r="M40" s="9"/>
    </row>
    <row r="41" spans="1:13" ht="15.75" customHeight="1" x14ac:dyDescent="0.2">
      <c r="A41" s="5">
        <v>27</v>
      </c>
      <c r="B41" s="6" t="s">
        <v>42</v>
      </c>
      <c r="C41" s="5" t="s">
        <v>40</v>
      </c>
      <c r="D41" s="5"/>
      <c r="E41" s="5"/>
      <c r="F41" s="5"/>
      <c r="G41" s="7">
        <v>19644</v>
      </c>
      <c r="H41" s="7">
        <v>1724</v>
      </c>
      <c r="I41" s="7">
        <v>4200</v>
      </c>
      <c r="J41" s="8"/>
      <c r="K41" s="9"/>
      <c r="L41" s="9"/>
      <c r="M41" s="9"/>
    </row>
    <row r="42" spans="1:13" ht="15.75" customHeight="1" x14ac:dyDescent="0.2">
      <c r="A42" s="5">
        <v>28</v>
      </c>
      <c r="B42" s="6" t="s">
        <v>54</v>
      </c>
      <c r="C42" s="5" t="s">
        <v>40</v>
      </c>
      <c r="D42" s="5"/>
      <c r="E42" s="5"/>
      <c r="F42" s="5"/>
      <c r="G42" s="7">
        <v>9175</v>
      </c>
      <c r="H42" s="7">
        <v>2415</v>
      </c>
      <c r="I42" s="7">
        <v>5427</v>
      </c>
      <c r="J42" s="8"/>
      <c r="K42" s="9"/>
      <c r="L42" s="9"/>
      <c r="M42" s="9"/>
    </row>
    <row r="43" spans="1:13" ht="15.75" customHeight="1" x14ac:dyDescent="0.2">
      <c r="A43" s="5">
        <v>29</v>
      </c>
      <c r="B43" s="6" t="s">
        <v>43</v>
      </c>
      <c r="C43" s="5" t="s">
        <v>40</v>
      </c>
      <c r="D43" s="5"/>
      <c r="E43" s="5"/>
      <c r="F43" s="5"/>
      <c r="G43" s="7">
        <v>5594</v>
      </c>
      <c r="H43" s="7">
        <v>50</v>
      </c>
      <c r="I43" s="7">
        <v>5116</v>
      </c>
      <c r="J43" s="8"/>
      <c r="K43" s="9"/>
      <c r="L43" s="9"/>
      <c r="M43" s="9"/>
    </row>
    <row r="44" spans="1:13" ht="15.75" customHeight="1" x14ac:dyDescent="0.2">
      <c r="A44" s="5">
        <v>30</v>
      </c>
      <c r="B44" s="6" t="s">
        <v>63</v>
      </c>
      <c r="C44" s="5" t="s">
        <v>40</v>
      </c>
      <c r="D44" s="5"/>
      <c r="E44" s="5"/>
      <c r="F44" s="5"/>
      <c r="G44" s="7">
        <v>40454</v>
      </c>
      <c r="H44" s="7">
        <f>6454+414</f>
        <v>6868</v>
      </c>
      <c r="I44" s="7">
        <v>21748</v>
      </c>
      <c r="J44" s="8"/>
      <c r="K44" s="9"/>
      <c r="L44" s="9"/>
      <c r="M44" s="9"/>
    </row>
    <row r="45" spans="1:13" ht="15.75" customHeight="1" x14ac:dyDescent="0.2">
      <c r="A45" s="5">
        <v>31</v>
      </c>
      <c r="B45" s="6" t="s">
        <v>64</v>
      </c>
      <c r="C45" s="5" t="s">
        <v>40</v>
      </c>
      <c r="D45" s="5"/>
      <c r="E45" s="5"/>
      <c r="F45" s="5"/>
      <c r="G45" s="7">
        <v>2637</v>
      </c>
      <c r="H45" s="7"/>
      <c r="I45" s="7">
        <v>450</v>
      </c>
      <c r="J45" s="8"/>
      <c r="K45" s="9"/>
      <c r="L45" s="9"/>
      <c r="M45" s="9"/>
    </row>
    <row r="46" spans="1:13" ht="15.75" customHeight="1" x14ac:dyDescent="0.2">
      <c r="A46" s="5">
        <v>32</v>
      </c>
      <c r="B46" s="10" t="s">
        <v>65</v>
      </c>
      <c r="C46" s="5" t="s">
        <v>40</v>
      </c>
      <c r="D46" s="5"/>
      <c r="E46" s="5"/>
      <c r="F46" s="5"/>
      <c r="G46" s="7">
        <v>73669</v>
      </c>
      <c r="H46" s="7">
        <f>4637+2199</f>
        <v>6836</v>
      </c>
      <c r="I46" s="7">
        <v>17358</v>
      </c>
      <c r="J46" s="8"/>
      <c r="K46" s="9"/>
      <c r="L46" s="9"/>
      <c r="M46" s="9"/>
    </row>
    <row r="47" spans="1:13" ht="15.75" customHeight="1" x14ac:dyDescent="0.2">
      <c r="A47" s="5">
        <v>33</v>
      </c>
      <c r="B47" s="10" t="s">
        <v>52</v>
      </c>
      <c r="C47" s="5" t="s">
        <v>40</v>
      </c>
      <c r="D47" s="5"/>
      <c r="E47" s="5"/>
      <c r="F47" s="5"/>
      <c r="G47" s="7">
        <v>24166</v>
      </c>
      <c r="H47" s="7">
        <f>3929-3011</f>
        <v>918</v>
      </c>
      <c r="I47" s="7">
        <f>15414+3011</f>
        <v>18425</v>
      </c>
      <c r="J47" s="8"/>
      <c r="K47" s="9"/>
      <c r="L47" s="9"/>
      <c r="M47" s="9"/>
    </row>
    <row r="48" spans="1:13" ht="15.75" customHeight="1" x14ac:dyDescent="0.2">
      <c r="A48" s="5">
        <v>34</v>
      </c>
      <c r="B48" s="10" t="s">
        <v>21</v>
      </c>
      <c r="C48" s="5" t="s">
        <v>40</v>
      </c>
      <c r="D48" s="5"/>
      <c r="E48" s="5"/>
      <c r="F48" s="5"/>
      <c r="G48" s="7">
        <v>88397</v>
      </c>
      <c r="H48" s="7">
        <f>11719+7376</f>
        <v>19095</v>
      </c>
      <c r="I48" s="7">
        <v>32885</v>
      </c>
      <c r="J48" s="8"/>
      <c r="K48" s="9"/>
      <c r="L48" s="9"/>
      <c r="M48" s="9"/>
    </row>
    <row r="49" spans="1:13" ht="15.75" customHeight="1" x14ac:dyDescent="0.2">
      <c r="A49" s="5">
        <v>35</v>
      </c>
      <c r="B49" s="10" t="s">
        <v>50</v>
      </c>
      <c r="C49" s="5" t="s">
        <v>40</v>
      </c>
      <c r="D49" s="5"/>
      <c r="E49" s="5"/>
      <c r="F49" s="5"/>
      <c r="G49" s="7">
        <v>8794</v>
      </c>
      <c r="H49" s="7">
        <v>362</v>
      </c>
      <c r="I49" s="7">
        <v>2747</v>
      </c>
      <c r="J49" s="8"/>
      <c r="K49" s="9"/>
      <c r="L49" s="9"/>
      <c r="M49" s="9"/>
    </row>
    <row r="50" spans="1:13" ht="15.75" customHeight="1" x14ac:dyDescent="0.2">
      <c r="A50" s="5">
        <v>36</v>
      </c>
      <c r="B50" s="10" t="s">
        <v>23</v>
      </c>
      <c r="C50" s="5" t="s">
        <v>40</v>
      </c>
      <c r="D50" s="5"/>
      <c r="E50" s="5"/>
      <c r="F50" s="5"/>
      <c r="G50" s="7">
        <v>41254</v>
      </c>
      <c r="H50" s="7">
        <v>1422</v>
      </c>
      <c r="I50" s="7">
        <v>21229</v>
      </c>
      <c r="J50" s="8"/>
      <c r="K50" s="9"/>
      <c r="L50" s="9"/>
      <c r="M50" s="9"/>
    </row>
    <row r="51" spans="1:13" ht="15.75" customHeight="1" x14ac:dyDescent="0.2">
      <c r="A51" s="5">
        <v>37</v>
      </c>
      <c r="B51" s="10" t="s">
        <v>44</v>
      </c>
      <c r="C51" s="5" t="s">
        <v>40</v>
      </c>
      <c r="D51" s="5"/>
      <c r="E51" s="5"/>
      <c r="F51" s="5"/>
      <c r="G51" s="7">
        <v>9713</v>
      </c>
      <c r="H51" s="7"/>
      <c r="I51" s="7">
        <v>2761</v>
      </c>
      <c r="J51" s="8"/>
      <c r="K51" s="9"/>
      <c r="L51" s="9"/>
      <c r="M51" s="9"/>
    </row>
    <row r="52" spans="1:13" ht="13.5" customHeight="1" x14ac:dyDescent="0.2">
      <c r="A52" s="17" t="s">
        <v>4</v>
      </c>
      <c r="B52" s="17"/>
      <c r="C52" s="11" t="s">
        <v>40</v>
      </c>
      <c r="D52" s="12" t="s">
        <v>66</v>
      </c>
      <c r="E52" s="12" t="s">
        <v>66</v>
      </c>
      <c r="F52" s="12" t="s">
        <v>66</v>
      </c>
      <c r="G52" s="12">
        <f>SUM(G15:G51)</f>
        <v>1493700</v>
      </c>
      <c r="H52" s="12">
        <f t="shared" ref="H52:I52" si="0">SUM(H15:H51)</f>
        <v>339472</v>
      </c>
      <c r="I52" s="12">
        <f t="shared" si="0"/>
        <v>633898</v>
      </c>
    </row>
    <row r="53" spans="1:13" x14ac:dyDescent="0.2">
      <c r="G53" s="13"/>
      <c r="H53" s="13"/>
      <c r="I53" s="13"/>
      <c r="J53" s="8"/>
    </row>
    <row r="54" spans="1:13" x14ac:dyDescent="0.2">
      <c r="G54" s="13"/>
      <c r="H54" s="13"/>
      <c r="I54" s="13"/>
    </row>
    <row r="58" spans="1:13" x14ac:dyDescent="0.2">
      <c r="C58" s="14"/>
      <c r="D58" s="14"/>
      <c r="E58" s="14"/>
      <c r="F58" s="14"/>
    </row>
  </sheetData>
  <mergeCells count="14">
    <mergeCell ref="A52:B52"/>
    <mergeCell ref="A9:I10"/>
    <mergeCell ref="A12:A14"/>
    <mergeCell ref="B12:B14"/>
    <mergeCell ref="C12:C14"/>
    <mergeCell ref="G13:I13"/>
    <mergeCell ref="D12:I12"/>
    <mergeCell ref="H7:I7"/>
    <mergeCell ref="H1:I1"/>
    <mergeCell ref="H2:I2"/>
    <mergeCell ref="H3:I3"/>
    <mergeCell ref="H4:I4"/>
    <mergeCell ref="H5:I5"/>
    <mergeCell ref="H6:I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topLeftCell="A25" workbookViewId="0">
      <selection activeCell="I48" sqref="I48"/>
    </sheetView>
  </sheetViews>
  <sheetFormatPr defaultRowHeight="12.75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9.140625" style="1" customWidth="1"/>
    <col min="11" max="16384" width="9.140625" style="1"/>
  </cols>
  <sheetData>
    <row r="1" spans="1:13" x14ac:dyDescent="0.2">
      <c r="H1" s="18" t="s">
        <v>39</v>
      </c>
      <c r="I1" s="18"/>
    </row>
    <row r="2" spans="1:13" x14ac:dyDescent="0.2">
      <c r="H2" s="18" t="s">
        <v>26</v>
      </c>
      <c r="I2" s="18"/>
    </row>
    <row r="3" spans="1:13" x14ac:dyDescent="0.2">
      <c r="H3" s="18" t="s">
        <v>27</v>
      </c>
      <c r="I3" s="18"/>
    </row>
    <row r="4" spans="1:13" x14ac:dyDescent="0.2">
      <c r="H4" s="18" t="s">
        <v>28</v>
      </c>
      <c r="I4" s="18"/>
    </row>
    <row r="5" spans="1:13" x14ac:dyDescent="0.2">
      <c r="H5" s="18" t="s">
        <v>29</v>
      </c>
      <c r="I5" s="18"/>
    </row>
    <row r="6" spans="1:13" x14ac:dyDescent="0.2">
      <c r="C6" s="2"/>
      <c r="D6" s="2"/>
      <c r="E6" s="2"/>
      <c r="F6" s="2"/>
      <c r="G6" s="2"/>
      <c r="H6" s="18" t="s">
        <v>30</v>
      </c>
      <c r="I6" s="18"/>
    </row>
    <row r="7" spans="1:13" x14ac:dyDescent="0.2">
      <c r="G7" s="2"/>
      <c r="H7" s="18" t="s">
        <v>3</v>
      </c>
      <c r="I7" s="18"/>
    </row>
    <row r="9" spans="1:13" ht="12.75" customHeight="1" x14ac:dyDescent="0.2">
      <c r="A9" s="19" t="s">
        <v>31</v>
      </c>
      <c r="B9" s="19"/>
      <c r="C9" s="19"/>
      <c r="D9" s="19"/>
      <c r="E9" s="19"/>
      <c r="F9" s="19"/>
      <c r="G9" s="19"/>
      <c r="H9" s="19"/>
      <c r="I9" s="19"/>
      <c r="J9" s="3"/>
    </row>
    <row r="10" spans="1:13" ht="30.75" customHeight="1" x14ac:dyDescent="0.2">
      <c r="A10" s="19"/>
      <c r="B10" s="19"/>
      <c r="C10" s="19"/>
      <c r="D10" s="19"/>
      <c r="E10" s="19"/>
      <c r="F10" s="19"/>
      <c r="G10" s="19"/>
      <c r="H10" s="19"/>
      <c r="I10" s="19"/>
      <c r="J10" s="3"/>
    </row>
    <row r="12" spans="1:13" x14ac:dyDescent="0.2">
      <c r="A12" s="20" t="s">
        <v>0</v>
      </c>
      <c r="B12" s="23" t="s">
        <v>1</v>
      </c>
      <c r="C12" s="24" t="s">
        <v>2</v>
      </c>
      <c r="D12" s="23" t="s">
        <v>13</v>
      </c>
      <c r="E12" s="23"/>
      <c r="F12" s="23"/>
      <c r="G12" s="23"/>
      <c r="H12" s="23"/>
      <c r="I12" s="23"/>
    </row>
    <row r="13" spans="1:13" x14ac:dyDescent="0.2">
      <c r="A13" s="21"/>
      <c r="B13" s="23"/>
      <c r="C13" s="25"/>
      <c r="D13" s="4" t="s">
        <v>32</v>
      </c>
      <c r="E13" s="4" t="s">
        <v>33</v>
      </c>
      <c r="F13" s="4" t="s">
        <v>34</v>
      </c>
      <c r="G13" s="23" t="s">
        <v>35</v>
      </c>
      <c r="H13" s="23"/>
      <c r="I13" s="23"/>
    </row>
    <row r="14" spans="1:13" ht="28.5" customHeight="1" x14ac:dyDescent="0.2">
      <c r="A14" s="22"/>
      <c r="B14" s="23"/>
      <c r="C14" s="26"/>
      <c r="D14" s="4"/>
      <c r="E14" s="4"/>
      <c r="F14" s="4"/>
      <c r="G14" s="4" t="s">
        <v>36</v>
      </c>
      <c r="H14" s="4" t="s">
        <v>37</v>
      </c>
      <c r="I14" s="4" t="s">
        <v>38</v>
      </c>
    </row>
    <row r="15" spans="1:13" ht="15.75" customHeight="1" x14ac:dyDescent="0.2">
      <c r="A15" s="5">
        <v>1</v>
      </c>
      <c r="B15" s="6" t="s">
        <v>25</v>
      </c>
      <c r="C15" s="5" t="s">
        <v>40</v>
      </c>
      <c r="D15" s="5"/>
      <c r="E15" s="5"/>
      <c r="F15" s="5"/>
      <c r="G15" s="7">
        <v>36252</v>
      </c>
      <c r="H15" s="7">
        <v>2859</v>
      </c>
      <c r="I15" s="7">
        <v>61066</v>
      </c>
      <c r="J15" s="8"/>
      <c r="K15" s="9"/>
      <c r="L15" s="9"/>
      <c r="M15" s="9"/>
    </row>
    <row r="16" spans="1:13" ht="15.75" customHeight="1" x14ac:dyDescent="0.2">
      <c r="A16" s="5">
        <v>2</v>
      </c>
      <c r="B16" s="6" t="s">
        <v>47</v>
      </c>
      <c r="C16" s="5" t="s">
        <v>40</v>
      </c>
      <c r="D16" s="5"/>
      <c r="E16" s="5"/>
      <c r="F16" s="5"/>
      <c r="G16" s="7">
        <v>26508</v>
      </c>
      <c r="H16" s="7">
        <v>2133</v>
      </c>
      <c r="I16" s="7">
        <v>11930</v>
      </c>
      <c r="J16" s="8"/>
      <c r="K16" s="9"/>
      <c r="L16" s="9"/>
      <c r="M16" s="9"/>
    </row>
    <row r="17" spans="1:13" ht="15.75" customHeight="1" x14ac:dyDescent="0.2">
      <c r="A17" s="5">
        <v>3</v>
      </c>
      <c r="B17" s="6" t="s">
        <v>58</v>
      </c>
      <c r="C17" s="5" t="s">
        <v>40</v>
      </c>
      <c r="D17" s="5"/>
      <c r="E17" s="5"/>
      <c r="F17" s="5"/>
      <c r="G17" s="7">
        <v>2157</v>
      </c>
      <c r="H17" s="7"/>
      <c r="I17" s="7">
        <v>816</v>
      </c>
      <c r="J17" s="8"/>
      <c r="K17" s="9"/>
      <c r="L17" s="9"/>
      <c r="M17" s="9"/>
    </row>
    <row r="18" spans="1:13" ht="15.75" customHeight="1" x14ac:dyDescent="0.2">
      <c r="A18" s="5">
        <v>4</v>
      </c>
      <c r="B18" s="6" t="s">
        <v>15</v>
      </c>
      <c r="C18" s="5" t="s">
        <v>40</v>
      </c>
      <c r="D18" s="5"/>
      <c r="E18" s="5"/>
      <c r="F18" s="5"/>
      <c r="G18" s="7">
        <v>92654</v>
      </c>
      <c r="H18" s="7">
        <v>3510</v>
      </c>
      <c r="I18" s="7">
        <v>7169</v>
      </c>
      <c r="J18" s="8"/>
      <c r="K18" s="9"/>
      <c r="L18" s="9"/>
      <c r="M18" s="9"/>
    </row>
    <row r="19" spans="1:13" ht="15.75" customHeight="1" x14ac:dyDescent="0.2">
      <c r="A19" s="5">
        <v>5</v>
      </c>
      <c r="B19" s="6" t="s">
        <v>46</v>
      </c>
      <c r="C19" s="5" t="s">
        <v>40</v>
      </c>
      <c r="D19" s="5"/>
      <c r="E19" s="5"/>
      <c r="F19" s="5"/>
      <c r="G19" s="7">
        <v>6200</v>
      </c>
      <c r="H19" s="7">
        <v>3062</v>
      </c>
      <c r="I19" s="7">
        <v>2567</v>
      </c>
      <c r="J19" s="8"/>
      <c r="K19" s="9"/>
      <c r="L19" s="9"/>
      <c r="M19" s="9"/>
    </row>
    <row r="20" spans="1:13" ht="15.75" customHeight="1" x14ac:dyDescent="0.2">
      <c r="A20" s="5">
        <v>6</v>
      </c>
      <c r="B20" s="6" t="s">
        <v>16</v>
      </c>
      <c r="C20" s="5" t="s">
        <v>40</v>
      </c>
      <c r="D20" s="5"/>
      <c r="E20" s="5"/>
      <c r="F20" s="5"/>
      <c r="G20" s="7">
        <v>75381</v>
      </c>
      <c r="H20" s="7">
        <f>18455+26447</f>
        <v>44902</v>
      </c>
      <c r="I20" s="7">
        <v>41931</v>
      </c>
      <c r="J20" s="8"/>
      <c r="K20" s="9"/>
      <c r="L20" s="9"/>
      <c r="M20" s="9"/>
    </row>
    <row r="21" spans="1:13" ht="15.75" customHeight="1" x14ac:dyDescent="0.2">
      <c r="A21" s="5">
        <v>7</v>
      </c>
      <c r="B21" s="6" t="s">
        <v>56</v>
      </c>
      <c r="C21" s="5" t="s">
        <v>40</v>
      </c>
      <c r="D21" s="5"/>
      <c r="E21" s="5"/>
      <c r="F21" s="5"/>
      <c r="G21" s="7">
        <v>13553</v>
      </c>
      <c r="H21" s="7">
        <f>3932+6031</f>
        <v>9963</v>
      </c>
      <c r="I21" s="7">
        <v>3819</v>
      </c>
      <c r="J21" s="8"/>
      <c r="K21" s="9"/>
      <c r="L21" s="9"/>
      <c r="M21" s="9"/>
    </row>
    <row r="22" spans="1:13" ht="15.75" customHeight="1" x14ac:dyDescent="0.2">
      <c r="A22" s="5">
        <v>8</v>
      </c>
      <c r="B22" s="6" t="s">
        <v>53</v>
      </c>
      <c r="C22" s="5" t="s">
        <v>40</v>
      </c>
      <c r="D22" s="5"/>
      <c r="E22" s="5"/>
      <c r="F22" s="5"/>
      <c r="G22" s="7">
        <v>9024</v>
      </c>
      <c r="H22" s="7">
        <v>3170</v>
      </c>
      <c r="I22" s="7">
        <v>6235</v>
      </c>
      <c r="J22" s="8"/>
      <c r="K22" s="9"/>
      <c r="L22" s="9"/>
      <c r="M22" s="9"/>
    </row>
    <row r="23" spans="1:13" ht="15.75" customHeight="1" x14ac:dyDescent="0.2">
      <c r="A23" s="5">
        <v>9</v>
      </c>
      <c r="B23" s="6" t="s">
        <v>57</v>
      </c>
      <c r="C23" s="5" t="s">
        <v>40</v>
      </c>
      <c r="D23" s="5"/>
      <c r="E23" s="5"/>
      <c r="F23" s="5"/>
      <c r="G23" s="7">
        <v>4670</v>
      </c>
      <c r="H23" s="7">
        <v>448</v>
      </c>
      <c r="I23" s="7">
        <v>3704</v>
      </c>
      <c r="J23" s="8"/>
      <c r="K23" s="9"/>
      <c r="L23" s="9"/>
      <c r="M23" s="9"/>
    </row>
    <row r="24" spans="1:13" ht="15.75" customHeight="1" x14ac:dyDescent="0.2">
      <c r="A24" s="5">
        <v>10</v>
      </c>
      <c r="B24" s="6" t="s">
        <v>59</v>
      </c>
      <c r="C24" s="5" t="s">
        <v>40</v>
      </c>
      <c r="D24" s="5"/>
      <c r="E24" s="5"/>
      <c r="F24" s="5"/>
      <c r="G24" s="7">
        <v>2373</v>
      </c>
      <c r="H24" s="7">
        <v>2000</v>
      </c>
      <c r="I24" s="7">
        <v>940</v>
      </c>
      <c r="J24" s="8"/>
      <c r="K24" s="9"/>
      <c r="L24" s="9"/>
      <c r="M24" s="9"/>
    </row>
    <row r="25" spans="1:13" ht="15.75" customHeight="1" x14ac:dyDescent="0.2">
      <c r="A25" s="5">
        <v>11</v>
      </c>
      <c r="B25" s="6" t="s">
        <v>45</v>
      </c>
      <c r="C25" s="5" t="s">
        <v>40</v>
      </c>
      <c r="D25" s="5"/>
      <c r="E25" s="5"/>
      <c r="F25" s="5"/>
      <c r="G25" s="7">
        <v>17920</v>
      </c>
      <c r="H25" s="7"/>
      <c r="I25" s="7">
        <v>5940</v>
      </c>
      <c r="J25" s="8"/>
      <c r="K25" s="9"/>
      <c r="L25" s="9"/>
      <c r="M25" s="9"/>
    </row>
    <row r="26" spans="1:13" ht="15.75" customHeight="1" x14ac:dyDescent="0.2">
      <c r="A26" s="5">
        <v>12</v>
      </c>
      <c r="B26" s="6" t="s">
        <v>14</v>
      </c>
      <c r="C26" s="5" t="s">
        <v>40</v>
      </c>
      <c r="D26" s="5"/>
      <c r="E26" s="5"/>
      <c r="F26" s="5"/>
      <c r="G26" s="7">
        <v>113561</v>
      </c>
      <c r="H26" s="7">
        <f>10492+6785</f>
        <v>17277</v>
      </c>
      <c r="I26" s="7">
        <v>30829</v>
      </c>
      <c r="J26" s="8"/>
      <c r="K26" s="9"/>
      <c r="L26" s="9"/>
      <c r="M26" s="9"/>
    </row>
    <row r="27" spans="1:13" ht="15.75" customHeight="1" x14ac:dyDescent="0.2">
      <c r="A27" s="5">
        <v>13</v>
      </c>
      <c r="B27" s="6" t="s">
        <v>51</v>
      </c>
      <c r="C27" s="5" t="s">
        <v>40</v>
      </c>
      <c r="D27" s="5"/>
      <c r="E27" s="5"/>
      <c r="F27" s="5"/>
      <c r="G27" s="7">
        <v>11714</v>
      </c>
      <c r="H27" s="7">
        <v>2714</v>
      </c>
      <c r="I27" s="7">
        <v>3206</v>
      </c>
      <c r="J27" s="8"/>
      <c r="K27" s="9"/>
      <c r="L27" s="9"/>
      <c r="M27" s="9"/>
    </row>
    <row r="28" spans="1:13" ht="15.75" customHeight="1" x14ac:dyDescent="0.2">
      <c r="A28" s="5">
        <v>14</v>
      </c>
      <c r="B28" s="6" t="s">
        <v>18</v>
      </c>
      <c r="C28" s="5" t="s">
        <v>40</v>
      </c>
      <c r="D28" s="5"/>
      <c r="E28" s="5"/>
      <c r="F28" s="5"/>
      <c r="G28" s="7">
        <v>86575</v>
      </c>
      <c r="H28" s="7">
        <v>3509</v>
      </c>
      <c r="I28" s="7">
        <v>24051</v>
      </c>
      <c r="J28" s="8"/>
      <c r="K28" s="9"/>
      <c r="L28" s="9"/>
      <c r="M28" s="9"/>
    </row>
    <row r="29" spans="1:13" ht="15.75" customHeight="1" x14ac:dyDescent="0.2">
      <c r="A29" s="5">
        <v>15</v>
      </c>
      <c r="B29" s="10" t="s">
        <v>60</v>
      </c>
      <c r="C29" s="5" t="s">
        <v>40</v>
      </c>
      <c r="D29" s="5"/>
      <c r="E29" s="5"/>
      <c r="F29" s="5"/>
      <c r="G29" s="7">
        <v>9264</v>
      </c>
      <c r="H29" s="7">
        <v>110</v>
      </c>
      <c r="I29" s="7">
        <v>1731</v>
      </c>
      <c r="J29" s="8"/>
      <c r="K29" s="9"/>
      <c r="L29" s="9"/>
      <c r="M29" s="9"/>
    </row>
    <row r="30" spans="1:13" ht="15.75" customHeight="1" x14ac:dyDescent="0.2">
      <c r="A30" s="5">
        <v>16</v>
      </c>
      <c r="B30" s="10" t="s">
        <v>17</v>
      </c>
      <c r="C30" s="5" t="s">
        <v>40</v>
      </c>
      <c r="D30" s="5"/>
      <c r="E30" s="5"/>
      <c r="F30" s="5"/>
      <c r="G30" s="7">
        <v>74473</v>
      </c>
      <c r="H30" s="7">
        <f>1346+54459</f>
        <v>55805</v>
      </c>
      <c r="I30" s="7">
        <v>18852</v>
      </c>
      <c r="J30" s="8"/>
      <c r="K30" s="9"/>
      <c r="L30" s="9"/>
      <c r="M30" s="9"/>
    </row>
    <row r="31" spans="1:13" ht="15.75" customHeight="1" x14ac:dyDescent="0.2">
      <c r="A31" s="5">
        <v>17</v>
      </c>
      <c r="B31" s="10" t="s">
        <v>61</v>
      </c>
      <c r="C31" s="5" t="s">
        <v>40</v>
      </c>
      <c r="D31" s="5"/>
      <c r="E31" s="5"/>
      <c r="F31" s="5"/>
      <c r="G31" s="7">
        <v>22356</v>
      </c>
      <c r="H31" s="7">
        <v>206</v>
      </c>
      <c r="I31" s="7">
        <v>1797</v>
      </c>
      <c r="J31" s="8"/>
      <c r="K31" s="9"/>
      <c r="L31" s="9"/>
      <c r="M31" s="9"/>
    </row>
    <row r="32" spans="1:13" ht="15.75" customHeight="1" x14ac:dyDescent="0.2">
      <c r="A32" s="5">
        <v>18</v>
      </c>
      <c r="B32" s="6" t="s">
        <v>41</v>
      </c>
      <c r="C32" s="5" t="s">
        <v>40</v>
      </c>
      <c r="D32" s="5"/>
      <c r="E32" s="5"/>
      <c r="F32" s="5"/>
      <c r="G32" s="7">
        <v>32202</v>
      </c>
      <c r="H32" s="7">
        <f>655+26399</f>
        <v>27054</v>
      </c>
      <c r="I32" s="7">
        <v>11731</v>
      </c>
      <c r="J32" s="8"/>
      <c r="K32" s="9"/>
      <c r="L32" s="9"/>
      <c r="M32" s="9"/>
    </row>
    <row r="33" spans="1:13" ht="15.75" customHeight="1" x14ac:dyDescent="0.2">
      <c r="A33" s="5">
        <v>19</v>
      </c>
      <c r="B33" s="6" t="s">
        <v>62</v>
      </c>
      <c r="C33" s="5" t="s">
        <v>40</v>
      </c>
      <c r="D33" s="5"/>
      <c r="E33" s="5"/>
      <c r="F33" s="5"/>
      <c r="G33" s="7">
        <v>14105</v>
      </c>
      <c r="H33" s="7">
        <v>110</v>
      </c>
      <c r="I33" s="7">
        <v>7248</v>
      </c>
      <c r="J33" s="8"/>
      <c r="K33" s="9"/>
      <c r="L33" s="9"/>
      <c r="M33" s="9"/>
    </row>
    <row r="34" spans="1:13" ht="15.75" customHeight="1" x14ac:dyDescent="0.2">
      <c r="A34" s="5">
        <v>20</v>
      </c>
      <c r="B34" s="6" t="s">
        <v>49</v>
      </c>
      <c r="C34" s="5" t="s">
        <v>40</v>
      </c>
      <c r="D34" s="5"/>
      <c r="E34" s="5"/>
      <c r="F34" s="5"/>
      <c r="G34" s="7">
        <v>1016</v>
      </c>
      <c r="H34" s="7"/>
      <c r="I34" s="7">
        <v>273</v>
      </c>
      <c r="J34" s="8"/>
      <c r="K34" s="9"/>
      <c r="L34" s="9"/>
      <c r="M34" s="9"/>
    </row>
    <row r="35" spans="1:13" ht="15.75" customHeight="1" x14ac:dyDescent="0.2">
      <c r="A35" s="5">
        <v>21</v>
      </c>
      <c r="B35" s="6" t="s">
        <v>20</v>
      </c>
      <c r="C35" s="5" t="s">
        <v>40</v>
      </c>
      <c r="D35" s="5"/>
      <c r="E35" s="5"/>
      <c r="F35" s="5"/>
      <c r="G35" s="7">
        <v>97892</v>
      </c>
      <c r="H35" s="7">
        <v>5777</v>
      </c>
      <c r="I35" s="7">
        <v>20932</v>
      </c>
      <c r="J35" s="8"/>
      <c r="K35" s="9"/>
      <c r="L35" s="9"/>
      <c r="M35" s="9"/>
    </row>
    <row r="36" spans="1:13" ht="15.75" customHeight="1" x14ac:dyDescent="0.2">
      <c r="A36" s="5">
        <v>22</v>
      </c>
      <c r="B36" s="6" t="s">
        <v>22</v>
      </c>
      <c r="C36" s="5" t="s">
        <v>40</v>
      </c>
      <c r="D36" s="5"/>
      <c r="E36" s="5"/>
      <c r="F36" s="5"/>
      <c r="G36" s="7">
        <v>108317</v>
      </c>
      <c r="H36" s="7">
        <f>40962+3824</f>
        <v>44786</v>
      </c>
      <c r="I36" s="7">
        <v>44506</v>
      </c>
      <c r="J36" s="8"/>
      <c r="K36" s="9"/>
      <c r="L36" s="9"/>
      <c r="M36" s="9"/>
    </row>
    <row r="37" spans="1:13" ht="15.75" customHeight="1" x14ac:dyDescent="0.2">
      <c r="A37" s="5">
        <v>23</v>
      </c>
      <c r="B37" s="6" t="s">
        <v>55</v>
      </c>
      <c r="C37" s="5" t="s">
        <v>40</v>
      </c>
      <c r="D37" s="5"/>
      <c r="E37" s="5"/>
      <c r="F37" s="5"/>
      <c r="G37" s="7">
        <v>62472</v>
      </c>
      <c r="H37" s="7">
        <f>17972+6381-H21-H23</f>
        <v>13942</v>
      </c>
      <c r="I37" s="7">
        <v>107043</v>
      </c>
      <c r="J37" s="8"/>
      <c r="K37" s="9"/>
      <c r="L37" s="9"/>
      <c r="M37" s="9"/>
    </row>
    <row r="38" spans="1:13" ht="15.75" customHeight="1" x14ac:dyDescent="0.2">
      <c r="A38" s="5">
        <v>24</v>
      </c>
      <c r="B38" s="6" t="s">
        <v>19</v>
      </c>
      <c r="C38" s="5" t="s">
        <v>40</v>
      </c>
      <c r="D38" s="5"/>
      <c r="E38" s="5"/>
      <c r="F38" s="5"/>
      <c r="G38" s="7">
        <v>55148</v>
      </c>
      <c r="H38" s="7">
        <f>4138+27013</f>
        <v>31151</v>
      </c>
      <c r="I38" s="7">
        <v>34570</v>
      </c>
      <c r="J38" s="8"/>
      <c r="K38" s="9"/>
      <c r="L38" s="9"/>
      <c r="M38" s="9"/>
    </row>
    <row r="39" spans="1:13" ht="15.75" customHeight="1" x14ac:dyDescent="0.2">
      <c r="A39" s="5">
        <v>25</v>
      </c>
      <c r="B39" s="6" t="s">
        <v>24</v>
      </c>
      <c r="C39" s="5" t="s">
        <v>40</v>
      </c>
      <c r="D39" s="5"/>
      <c r="E39" s="5"/>
      <c r="F39" s="5"/>
      <c r="G39" s="7">
        <v>124610</v>
      </c>
      <c r="H39" s="7">
        <f>10481+7196</f>
        <v>17677</v>
      </c>
      <c r="I39" s="7">
        <v>39750</v>
      </c>
      <c r="J39" s="8"/>
      <c r="K39" s="9"/>
      <c r="L39" s="9"/>
      <c r="M39" s="9"/>
    </row>
    <row r="40" spans="1:13" ht="15.75" customHeight="1" x14ac:dyDescent="0.2">
      <c r="A40" s="5">
        <v>26</v>
      </c>
      <c r="B40" s="6" t="s">
        <v>48</v>
      </c>
      <c r="C40" s="5" t="s">
        <v>40</v>
      </c>
      <c r="D40" s="5"/>
      <c r="E40" s="5"/>
      <c r="F40" s="5"/>
      <c r="G40" s="7">
        <v>639</v>
      </c>
      <c r="H40" s="7"/>
      <c r="I40" s="7">
        <v>456</v>
      </c>
      <c r="J40" s="8"/>
      <c r="K40" s="9"/>
      <c r="L40" s="9"/>
      <c r="M40" s="9"/>
    </row>
    <row r="41" spans="1:13" ht="15.75" customHeight="1" x14ac:dyDescent="0.2">
      <c r="A41" s="5">
        <v>27</v>
      </c>
      <c r="B41" s="6" t="s">
        <v>42</v>
      </c>
      <c r="C41" s="5" t="s">
        <v>40</v>
      </c>
      <c r="D41" s="5"/>
      <c r="E41" s="5"/>
      <c r="F41" s="5"/>
      <c r="G41" s="7">
        <v>18810</v>
      </c>
      <c r="H41" s="7">
        <v>1845</v>
      </c>
      <c r="I41" s="7">
        <v>3298</v>
      </c>
      <c r="J41" s="8"/>
      <c r="K41" s="9"/>
      <c r="L41" s="9"/>
      <c r="M41" s="9"/>
    </row>
    <row r="42" spans="1:13" ht="15.75" customHeight="1" x14ac:dyDescent="0.2">
      <c r="A42" s="5">
        <v>28</v>
      </c>
      <c r="B42" s="6" t="s">
        <v>54</v>
      </c>
      <c r="C42" s="5" t="s">
        <v>40</v>
      </c>
      <c r="D42" s="5"/>
      <c r="E42" s="5"/>
      <c r="F42" s="5"/>
      <c r="G42" s="7">
        <v>8835</v>
      </c>
      <c r="H42" s="7">
        <v>2545</v>
      </c>
      <c r="I42" s="7">
        <v>4411</v>
      </c>
      <c r="J42" s="8"/>
      <c r="K42" s="9"/>
      <c r="L42" s="9"/>
      <c r="M42" s="9"/>
    </row>
    <row r="43" spans="1:13" ht="15.75" customHeight="1" x14ac:dyDescent="0.2">
      <c r="A43" s="5">
        <v>29</v>
      </c>
      <c r="B43" s="6" t="s">
        <v>43</v>
      </c>
      <c r="C43" s="5" t="s">
        <v>40</v>
      </c>
      <c r="D43" s="5"/>
      <c r="E43" s="5"/>
      <c r="F43" s="5"/>
      <c r="G43" s="7">
        <v>5655</v>
      </c>
      <c r="H43" s="7">
        <v>60</v>
      </c>
      <c r="I43" s="7">
        <v>4749</v>
      </c>
      <c r="J43" s="8"/>
      <c r="K43" s="9"/>
      <c r="L43" s="9"/>
      <c r="M43" s="9"/>
    </row>
    <row r="44" spans="1:13" ht="15.75" customHeight="1" x14ac:dyDescent="0.2">
      <c r="A44" s="5">
        <v>30</v>
      </c>
      <c r="B44" s="6" t="s">
        <v>63</v>
      </c>
      <c r="C44" s="5" t="s">
        <v>40</v>
      </c>
      <c r="D44" s="5"/>
      <c r="E44" s="5"/>
      <c r="F44" s="5"/>
      <c r="G44" s="7">
        <v>40225</v>
      </c>
      <c r="H44" s="7">
        <f>5709+301</f>
        <v>6010</v>
      </c>
      <c r="I44" s="7">
        <v>23068</v>
      </c>
      <c r="J44" s="8"/>
      <c r="K44" s="9"/>
      <c r="L44" s="9"/>
      <c r="M44" s="9"/>
    </row>
    <row r="45" spans="1:13" ht="15.75" customHeight="1" x14ac:dyDescent="0.2">
      <c r="A45" s="5">
        <v>31</v>
      </c>
      <c r="B45" s="6" t="s">
        <v>64</v>
      </c>
      <c r="C45" s="5" t="s">
        <v>40</v>
      </c>
      <c r="D45" s="5"/>
      <c r="E45" s="5"/>
      <c r="F45" s="5"/>
      <c r="G45" s="7">
        <v>1830</v>
      </c>
      <c r="H45" s="7"/>
      <c r="I45" s="7">
        <v>423</v>
      </c>
      <c r="J45" s="8"/>
      <c r="K45" s="9"/>
      <c r="L45" s="9"/>
      <c r="M45" s="9"/>
    </row>
    <row r="46" spans="1:13" ht="15.75" customHeight="1" x14ac:dyDescent="0.2">
      <c r="A46" s="5">
        <v>32</v>
      </c>
      <c r="B46" s="10" t="s">
        <v>65</v>
      </c>
      <c r="C46" s="5" t="s">
        <v>40</v>
      </c>
      <c r="D46" s="5"/>
      <c r="E46" s="5"/>
      <c r="F46" s="5"/>
      <c r="G46" s="7">
        <v>71800</v>
      </c>
      <c r="H46" s="7">
        <f>4786+1582</f>
        <v>6368</v>
      </c>
      <c r="I46" s="7">
        <v>16460</v>
      </c>
      <c r="J46" s="8"/>
      <c r="K46" s="9"/>
      <c r="L46" s="9"/>
      <c r="M46" s="9"/>
    </row>
    <row r="47" spans="1:13" ht="15.75" customHeight="1" x14ac:dyDescent="0.2">
      <c r="A47" s="5">
        <v>33</v>
      </c>
      <c r="B47" s="10" t="s">
        <v>52</v>
      </c>
      <c r="C47" s="5" t="s">
        <v>40</v>
      </c>
      <c r="D47" s="5"/>
      <c r="E47" s="5"/>
      <c r="F47" s="5"/>
      <c r="G47" s="7">
        <v>23073</v>
      </c>
      <c r="H47" s="7">
        <f>5341-4366</f>
        <v>975</v>
      </c>
      <c r="I47" s="7">
        <f>15109+4366</f>
        <v>19475</v>
      </c>
      <c r="J47" s="8"/>
      <c r="K47" s="9"/>
      <c r="L47" s="9"/>
      <c r="M47" s="9"/>
    </row>
    <row r="48" spans="1:13" ht="15.75" customHeight="1" x14ac:dyDescent="0.2">
      <c r="A48" s="5">
        <v>34</v>
      </c>
      <c r="B48" s="10" t="s">
        <v>21</v>
      </c>
      <c r="C48" s="5" t="s">
        <v>40</v>
      </c>
      <c r="D48" s="5"/>
      <c r="E48" s="5"/>
      <c r="F48" s="5"/>
      <c r="G48" s="7">
        <f>64327-4399</f>
        <v>59928</v>
      </c>
      <c r="H48" s="7">
        <f>8688+6703</f>
        <v>15391</v>
      </c>
      <c r="I48" s="7">
        <v>21780</v>
      </c>
      <c r="J48" s="8"/>
      <c r="K48" s="9"/>
      <c r="L48" s="9"/>
      <c r="M48" s="9"/>
    </row>
    <row r="49" spans="1:13" ht="15.75" customHeight="1" x14ac:dyDescent="0.2">
      <c r="A49" s="5">
        <v>35</v>
      </c>
      <c r="B49" s="10" t="s">
        <v>50</v>
      </c>
      <c r="C49" s="5" t="s">
        <v>40</v>
      </c>
      <c r="D49" s="5"/>
      <c r="E49" s="5"/>
      <c r="F49" s="5"/>
      <c r="G49" s="7">
        <v>7876</v>
      </c>
      <c r="H49" s="7">
        <v>465</v>
      </c>
      <c r="I49" s="7">
        <v>2475</v>
      </c>
      <c r="J49" s="8"/>
      <c r="K49" s="9"/>
      <c r="L49" s="9"/>
      <c r="M49" s="9"/>
    </row>
    <row r="50" spans="1:13" ht="15.75" customHeight="1" x14ac:dyDescent="0.2">
      <c r="A50" s="5">
        <v>36</v>
      </c>
      <c r="B50" s="10" t="s">
        <v>23</v>
      </c>
      <c r="C50" s="5" t="s">
        <v>40</v>
      </c>
      <c r="D50" s="5"/>
      <c r="E50" s="5"/>
      <c r="F50" s="5"/>
      <c r="G50" s="7">
        <v>39110</v>
      </c>
      <c r="H50" s="7">
        <v>1563</v>
      </c>
      <c r="I50" s="7">
        <v>22256</v>
      </c>
      <c r="J50" s="8"/>
      <c r="K50" s="9"/>
      <c r="L50" s="9"/>
      <c r="M50" s="9"/>
    </row>
    <row r="51" spans="1:13" ht="15.75" customHeight="1" x14ac:dyDescent="0.2">
      <c r="A51" s="5">
        <v>37</v>
      </c>
      <c r="B51" s="10" t="s">
        <v>44</v>
      </c>
      <c r="C51" s="5" t="s">
        <v>40</v>
      </c>
      <c r="D51" s="5"/>
      <c r="E51" s="5"/>
      <c r="F51" s="5"/>
      <c r="G51" s="7">
        <v>7804</v>
      </c>
      <c r="H51" s="7"/>
      <c r="I51" s="7">
        <v>2448</v>
      </c>
      <c r="J51" s="8"/>
      <c r="K51" s="9"/>
      <c r="L51" s="9"/>
      <c r="M51" s="9"/>
    </row>
    <row r="52" spans="1:13" ht="13.5" customHeight="1" x14ac:dyDescent="0.2">
      <c r="A52" s="17" t="s">
        <v>4</v>
      </c>
      <c r="B52" s="17"/>
      <c r="C52" s="11" t="s">
        <v>40</v>
      </c>
      <c r="D52" s="12" t="s">
        <v>66</v>
      </c>
      <c r="E52" s="12" t="s">
        <v>66</v>
      </c>
      <c r="F52" s="12" t="s">
        <v>66</v>
      </c>
      <c r="G52" s="12">
        <f>SUM(G15:G51)</f>
        <v>1385982</v>
      </c>
      <c r="H52" s="12">
        <f t="shared" ref="H52:I52" si="0">SUM(H15:H51)</f>
        <v>327387</v>
      </c>
      <c r="I52" s="12">
        <f t="shared" si="0"/>
        <v>613935</v>
      </c>
    </row>
    <row r="53" spans="1:13" x14ac:dyDescent="0.2">
      <c r="G53" s="13"/>
      <c r="H53" s="13"/>
      <c r="I53" s="13"/>
      <c r="J53" s="8"/>
    </row>
    <row r="54" spans="1:13" x14ac:dyDescent="0.2">
      <c r="G54" s="13"/>
      <c r="H54" s="13"/>
      <c r="I54" s="13"/>
    </row>
    <row r="58" spans="1:13" x14ac:dyDescent="0.2">
      <c r="C58" s="14"/>
      <c r="D58" s="14"/>
      <c r="E58" s="14"/>
      <c r="F58" s="14"/>
    </row>
  </sheetData>
  <mergeCells count="14">
    <mergeCell ref="H6:I6"/>
    <mergeCell ref="H1:I1"/>
    <mergeCell ref="H2:I2"/>
    <mergeCell ref="H3:I3"/>
    <mergeCell ref="H4:I4"/>
    <mergeCell ref="H5:I5"/>
    <mergeCell ref="A52:B52"/>
    <mergeCell ref="H7:I7"/>
    <mergeCell ref="A9:I10"/>
    <mergeCell ref="A12:A14"/>
    <mergeCell ref="B12:B14"/>
    <mergeCell ref="C12:C14"/>
    <mergeCell ref="D12:I12"/>
    <mergeCell ref="G13:I13"/>
  </mergeCells>
  <pageMargins left="0.7" right="0.7" top="0.75" bottom="0.75" header="0.3" footer="0.3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opLeftCell="A19" workbookViewId="0">
      <selection activeCell="G49" sqref="G49"/>
    </sheetView>
  </sheetViews>
  <sheetFormatPr defaultRowHeight="12.75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9.140625" style="1" customWidth="1"/>
    <col min="11" max="16384" width="9.140625" style="1"/>
  </cols>
  <sheetData>
    <row r="1" spans="1:13" x14ac:dyDescent="0.2">
      <c r="H1" s="18" t="s">
        <v>39</v>
      </c>
      <c r="I1" s="18"/>
    </row>
    <row r="2" spans="1:13" x14ac:dyDescent="0.2">
      <c r="H2" s="18" t="s">
        <v>26</v>
      </c>
      <c r="I2" s="18"/>
    </row>
    <row r="3" spans="1:13" x14ac:dyDescent="0.2">
      <c r="H3" s="18" t="s">
        <v>27</v>
      </c>
      <c r="I3" s="18"/>
    </row>
    <row r="4" spans="1:13" x14ac:dyDescent="0.2">
      <c r="H4" s="18" t="s">
        <v>28</v>
      </c>
      <c r="I4" s="18"/>
    </row>
    <row r="5" spans="1:13" x14ac:dyDescent="0.2">
      <c r="H5" s="18" t="s">
        <v>29</v>
      </c>
      <c r="I5" s="18"/>
    </row>
    <row r="6" spans="1:13" x14ac:dyDescent="0.2">
      <c r="C6" s="2"/>
      <c r="D6" s="2"/>
      <c r="E6" s="2"/>
      <c r="F6" s="2"/>
      <c r="G6" s="2"/>
      <c r="H6" s="18" t="s">
        <v>30</v>
      </c>
      <c r="I6" s="18"/>
    </row>
    <row r="7" spans="1:13" x14ac:dyDescent="0.2">
      <c r="G7" s="2"/>
      <c r="H7" s="18" t="s">
        <v>3</v>
      </c>
      <c r="I7" s="18"/>
    </row>
    <row r="9" spans="1:13" ht="12.75" customHeight="1" x14ac:dyDescent="0.2">
      <c r="A9" s="19" t="s">
        <v>31</v>
      </c>
      <c r="B9" s="19"/>
      <c r="C9" s="19"/>
      <c r="D9" s="19"/>
      <c r="E9" s="19"/>
      <c r="F9" s="19"/>
      <c r="G9" s="19"/>
      <c r="H9" s="19"/>
      <c r="I9" s="19"/>
      <c r="J9" s="3"/>
    </row>
    <row r="10" spans="1:13" ht="30.75" customHeight="1" x14ac:dyDescent="0.2">
      <c r="A10" s="19"/>
      <c r="B10" s="19"/>
      <c r="C10" s="19"/>
      <c r="D10" s="19"/>
      <c r="E10" s="19"/>
      <c r="F10" s="19"/>
      <c r="G10" s="19"/>
      <c r="H10" s="19"/>
      <c r="I10" s="19"/>
      <c r="J10" s="3"/>
    </row>
    <row r="12" spans="1:13" x14ac:dyDescent="0.2">
      <c r="A12" s="20" t="s">
        <v>0</v>
      </c>
      <c r="B12" s="23" t="s">
        <v>1</v>
      </c>
      <c r="C12" s="24" t="s">
        <v>2</v>
      </c>
      <c r="D12" s="23" t="s">
        <v>7</v>
      </c>
      <c r="E12" s="23"/>
      <c r="F12" s="23"/>
      <c r="G12" s="23"/>
      <c r="H12" s="23"/>
      <c r="I12" s="23"/>
    </row>
    <row r="13" spans="1:13" x14ac:dyDescent="0.2">
      <c r="A13" s="21"/>
      <c r="B13" s="23"/>
      <c r="C13" s="25"/>
      <c r="D13" s="4" t="s">
        <v>32</v>
      </c>
      <c r="E13" s="4" t="s">
        <v>33</v>
      </c>
      <c r="F13" s="4" t="s">
        <v>34</v>
      </c>
      <c r="G13" s="23" t="s">
        <v>35</v>
      </c>
      <c r="H13" s="23"/>
      <c r="I13" s="23"/>
    </row>
    <row r="14" spans="1:13" ht="28.5" customHeight="1" x14ac:dyDescent="0.2">
      <c r="A14" s="22"/>
      <c r="B14" s="23"/>
      <c r="C14" s="26"/>
      <c r="D14" s="4"/>
      <c r="E14" s="4"/>
      <c r="F14" s="4"/>
      <c r="G14" s="4" t="s">
        <v>36</v>
      </c>
      <c r="H14" s="4" t="s">
        <v>37</v>
      </c>
      <c r="I14" s="4" t="s">
        <v>38</v>
      </c>
    </row>
    <row r="15" spans="1:13" ht="15.75" customHeight="1" x14ac:dyDescent="0.2">
      <c r="A15" s="5">
        <v>1</v>
      </c>
      <c r="B15" s="6" t="s">
        <v>25</v>
      </c>
      <c r="C15" s="5" t="s">
        <v>40</v>
      </c>
      <c r="D15" s="5"/>
      <c r="E15" s="5"/>
      <c r="F15" s="5"/>
      <c r="G15" s="7">
        <v>27777</v>
      </c>
      <c r="H15" s="7">
        <v>2814</v>
      </c>
      <c r="I15" s="7">
        <v>52076</v>
      </c>
      <c r="J15" s="8"/>
      <c r="K15" s="9"/>
      <c r="L15" s="9"/>
      <c r="M15" s="9"/>
    </row>
    <row r="16" spans="1:13" ht="15.75" customHeight="1" x14ac:dyDescent="0.2">
      <c r="A16" s="5">
        <v>2</v>
      </c>
      <c r="B16" s="6" t="s">
        <v>47</v>
      </c>
      <c r="C16" s="5" t="s">
        <v>40</v>
      </c>
      <c r="D16" s="5"/>
      <c r="E16" s="5"/>
      <c r="F16" s="5"/>
      <c r="G16" s="7">
        <v>21218</v>
      </c>
      <c r="H16" s="7">
        <v>1551</v>
      </c>
      <c r="I16" s="7">
        <v>7168</v>
      </c>
      <c r="J16" s="8"/>
      <c r="K16" s="9"/>
      <c r="L16" s="9"/>
      <c r="M16" s="9"/>
    </row>
    <row r="17" spans="1:13" ht="15.75" customHeight="1" x14ac:dyDescent="0.2">
      <c r="A17" s="5">
        <v>3</v>
      </c>
      <c r="B17" s="6" t="s">
        <v>58</v>
      </c>
      <c r="C17" s="5" t="s">
        <v>40</v>
      </c>
      <c r="D17" s="5"/>
      <c r="E17" s="5"/>
      <c r="F17" s="5"/>
      <c r="G17" s="7">
        <v>1753</v>
      </c>
      <c r="H17" s="7"/>
      <c r="I17" s="7">
        <v>608</v>
      </c>
      <c r="J17" s="8"/>
      <c r="K17" s="9"/>
      <c r="L17" s="9"/>
      <c r="M17" s="9"/>
    </row>
    <row r="18" spans="1:13" ht="15.75" customHeight="1" x14ac:dyDescent="0.2">
      <c r="A18" s="5">
        <v>4</v>
      </c>
      <c r="B18" s="6" t="s">
        <v>15</v>
      </c>
      <c r="C18" s="5" t="s">
        <v>40</v>
      </c>
      <c r="D18" s="5"/>
      <c r="E18" s="5"/>
      <c r="F18" s="5"/>
      <c r="G18" s="7">
        <v>82373</v>
      </c>
      <c r="H18" s="7">
        <v>3184</v>
      </c>
      <c r="I18" s="7">
        <v>5716</v>
      </c>
      <c r="J18" s="8"/>
      <c r="K18" s="9"/>
      <c r="L18" s="9"/>
      <c r="M18" s="9"/>
    </row>
    <row r="19" spans="1:13" ht="15.75" customHeight="1" x14ac:dyDescent="0.2">
      <c r="A19" s="5">
        <v>5</v>
      </c>
      <c r="B19" s="6" t="s">
        <v>46</v>
      </c>
      <c r="C19" s="5" t="s">
        <v>40</v>
      </c>
      <c r="D19" s="5"/>
      <c r="E19" s="5"/>
      <c r="F19" s="5"/>
      <c r="G19" s="7">
        <v>6289</v>
      </c>
      <c r="H19" s="7">
        <v>2501</v>
      </c>
      <c r="I19" s="7">
        <v>4542</v>
      </c>
      <c r="J19" s="8"/>
      <c r="K19" s="9"/>
      <c r="L19" s="9"/>
      <c r="M19" s="9"/>
    </row>
    <row r="20" spans="1:13" ht="15.75" customHeight="1" x14ac:dyDescent="0.2">
      <c r="A20" s="5">
        <v>6</v>
      </c>
      <c r="B20" s="6" t="s">
        <v>16</v>
      </c>
      <c r="C20" s="5" t="s">
        <v>40</v>
      </c>
      <c r="D20" s="5"/>
      <c r="E20" s="5"/>
      <c r="F20" s="5"/>
      <c r="G20" s="7">
        <v>65419</v>
      </c>
      <c r="H20" s="7">
        <f>23218+14549</f>
        <v>37767</v>
      </c>
      <c r="I20" s="7">
        <v>32274</v>
      </c>
      <c r="J20" s="8"/>
      <c r="K20" s="9"/>
      <c r="L20" s="9"/>
      <c r="M20" s="9"/>
    </row>
    <row r="21" spans="1:13" ht="15.75" customHeight="1" x14ac:dyDescent="0.2">
      <c r="A21" s="5">
        <v>7</v>
      </c>
      <c r="B21" s="6" t="s">
        <v>56</v>
      </c>
      <c r="C21" s="5" t="s">
        <v>40</v>
      </c>
      <c r="D21" s="5"/>
      <c r="E21" s="5"/>
      <c r="F21" s="5"/>
      <c r="G21" s="7">
        <v>12362</v>
      </c>
      <c r="H21" s="7">
        <f>5723+12956</f>
        <v>18679</v>
      </c>
      <c r="I21" s="7">
        <v>3296</v>
      </c>
      <c r="J21" s="8"/>
      <c r="K21" s="9"/>
      <c r="L21" s="9"/>
      <c r="M21" s="9"/>
    </row>
    <row r="22" spans="1:13" ht="15.75" customHeight="1" x14ac:dyDescent="0.2">
      <c r="A22" s="5">
        <v>8</v>
      </c>
      <c r="B22" s="6" t="s">
        <v>53</v>
      </c>
      <c r="C22" s="5" t="s">
        <v>40</v>
      </c>
      <c r="D22" s="5"/>
      <c r="E22" s="5"/>
      <c r="F22" s="5"/>
      <c r="G22" s="7">
        <v>7520</v>
      </c>
      <c r="H22" s="7">
        <v>3207</v>
      </c>
      <c r="I22" s="7">
        <v>6687</v>
      </c>
      <c r="J22" s="8"/>
      <c r="K22" s="9"/>
      <c r="L22" s="9"/>
      <c r="M22" s="9"/>
    </row>
    <row r="23" spans="1:13" ht="15.75" customHeight="1" x14ac:dyDescent="0.2">
      <c r="A23" s="5">
        <v>9</v>
      </c>
      <c r="B23" s="6" t="s">
        <v>57</v>
      </c>
      <c r="C23" s="5" t="s">
        <v>40</v>
      </c>
      <c r="D23" s="5"/>
      <c r="E23" s="5"/>
      <c r="F23" s="5"/>
      <c r="G23" s="7">
        <v>5154</v>
      </c>
      <c r="H23" s="7">
        <v>2493</v>
      </c>
      <c r="I23" s="7">
        <v>3089</v>
      </c>
      <c r="J23" s="8"/>
      <c r="K23" s="9"/>
      <c r="L23" s="9"/>
      <c r="M23" s="9"/>
    </row>
    <row r="24" spans="1:13" ht="15.75" customHeight="1" x14ac:dyDescent="0.2">
      <c r="A24" s="5">
        <v>10</v>
      </c>
      <c r="B24" s="6" t="s">
        <v>59</v>
      </c>
      <c r="C24" s="5" t="s">
        <v>40</v>
      </c>
      <c r="D24" s="5"/>
      <c r="E24" s="5"/>
      <c r="F24" s="5"/>
      <c r="G24" s="7">
        <v>2288</v>
      </c>
      <c r="H24" s="7">
        <v>1361</v>
      </c>
      <c r="I24" s="7">
        <v>897</v>
      </c>
      <c r="J24" s="8"/>
      <c r="K24" s="9"/>
      <c r="L24" s="9"/>
      <c r="M24" s="9"/>
    </row>
    <row r="25" spans="1:13" ht="15.75" customHeight="1" x14ac:dyDescent="0.2">
      <c r="A25" s="5">
        <v>11</v>
      </c>
      <c r="B25" s="6" t="s">
        <v>45</v>
      </c>
      <c r="C25" s="5" t="s">
        <v>40</v>
      </c>
      <c r="D25" s="5"/>
      <c r="E25" s="5"/>
      <c r="F25" s="5"/>
      <c r="G25" s="7">
        <v>15055</v>
      </c>
      <c r="H25" s="7"/>
      <c r="I25" s="7">
        <v>8194</v>
      </c>
      <c r="J25" s="8"/>
      <c r="K25" s="9"/>
      <c r="L25" s="9"/>
      <c r="M25" s="9"/>
    </row>
    <row r="26" spans="1:13" ht="15.75" customHeight="1" x14ac:dyDescent="0.2">
      <c r="A26" s="5">
        <v>12</v>
      </c>
      <c r="B26" s="6" t="s">
        <v>14</v>
      </c>
      <c r="C26" s="5" t="s">
        <v>40</v>
      </c>
      <c r="D26" s="5"/>
      <c r="E26" s="5"/>
      <c r="F26" s="5"/>
      <c r="G26" s="7">
        <v>88282</v>
      </c>
      <c r="H26" s="7">
        <f>3872+8579</f>
        <v>12451</v>
      </c>
      <c r="I26" s="7">
        <v>23659</v>
      </c>
      <c r="J26" s="8"/>
      <c r="K26" s="9"/>
      <c r="L26" s="9"/>
      <c r="M26" s="9"/>
    </row>
    <row r="27" spans="1:13" ht="15.75" customHeight="1" x14ac:dyDescent="0.2">
      <c r="A27" s="5">
        <v>13</v>
      </c>
      <c r="B27" s="6" t="s">
        <v>51</v>
      </c>
      <c r="C27" s="5" t="s">
        <v>40</v>
      </c>
      <c r="D27" s="5"/>
      <c r="E27" s="5"/>
      <c r="F27" s="5"/>
      <c r="G27" s="7">
        <v>10972</v>
      </c>
      <c r="H27" s="7">
        <v>2274</v>
      </c>
      <c r="I27" s="7">
        <v>4619</v>
      </c>
      <c r="J27" s="8"/>
      <c r="K27" s="9"/>
      <c r="L27" s="9"/>
      <c r="M27" s="9"/>
    </row>
    <row r="28" spans="1:13" ht="15.75" customHeight="1" x14ac:dyDescent="0.2">
      <c r="A28" s="5">
        <v>14</v>
      </c>
      <c r="B28" s="6" t="s">
        <v>18</v>
      </c>
      <c r="C28" s="5" t="s">
        <v>40</v>
      </c>
      <c r="D28" s="5"/>
      <c r="E28" s="5"/>
      <c r="F28" s="5"/>
      <c r="G28" s="7">
        <v>67563</v>
      </c>
      <c r="H28" s="7">
        <v>3120</v>
      </c>
      <c r="I28" s="7">
        <v>19680</v>
      </c>
      <c r="J28" s="8"/>
      <c r="K28" s="9"/>
      <c r="L28" s="9"/>
      <c r="M28" s="9"/>
    </row>
    <row r="29" spans="1:13" ht="15.75" customHeight="1" x14ac:dyDescent="0.2">
      <c r="A29" s="5">
        <v>15</v>
      </c>
      <c r="B29" s="10" t="s">
        <v>60</v>
      </c>
      <c r="C29" s="5" t="s">
        <v>40</v>
      </c>
      <c r="D29" s="5"/>
      <c r="E29" s="5"/>
      <c r="F29" s="5"/>
      <c r="G29" s="7">
        <v>8399</v>
      </c>
      <c r="H29" s="7">
        <v>66</v>
      </c>
      <c r="I29" s="7">
        <v>1462</v>
      </c>
      <c r="J29" s="8"/>
      <c r="K29" s="9"/>
      <c r="L29" s="9"/>
      <c r="M29" s="9"/>
    </row>
    <row r="30" spans="1:13" ht="15.75" customHeight="1" x14ac:dyDescent="0.2">
      <c r="A30" s="5">
        <v>16</v>
      </c>
      <c r="B30" s="10" t="s">
        <v>17</v>
      </c>
      <c r="C30" s="5" t="s">
        <v>40</v>
      </c>
      <c r="D30" s="5"/>
      <c r="E30" s="5"/>
      <c r="F30" s="5"/>
      <c r="G30" s="7">
        <v>57022</v>
      </c>
      <c r="H30" s="7">
        <f>50660+1169</f>
        <v>51829</v>
      </c>
      <c r="I30" s="7">
        <v>15895</v>
      </c>
      <c r="J30" s="8"/>
      <c r="K30" s="9"/>
      <c r="L30" s="9"/>
      <c r="M30" s="9"/>
    </row>
    <row r="31" spans="1:13" ht="15.75" customHeight="1" x14ac:dyDescent="0.2">
      <c r="A31" s="5">
        <v>17</v>
      </c>
      <c r="B31" s="10" t="s">
        <v>61</v>
      </c>
      <c r="C31" s="5" t="s">
        <v>40</v>
      </c>
      <c r="D31" s="5"/>
      <c r="E31" s="5"/>
      <c r="F31" s="5"/>
      <c r="G31" s="7">
        <v>15174</v>
      </c>
      <c r="H31" s="7">
        <v>182</v>
      </c>
      <c r="I31" s="7">
        <v>1626</v>
      </c>
      <c r="J31" s="8"/>
      <c r="K31" s="9"/>
      <c r="L31" s="9"/>
      <c r="M31" s="9"/>
    </row>
    <row r="32" spans="1:13" ht="15.75" customHeight="1" x14ac:dyDescent="0.2">
      <c r="A32" s="5">
        <v>18</v>
      </c>
      <c r="B32" s="6" t="s">
        <v>41</v>
      </c>
      <c r="C32" s="5" t="s">
        <v>40</v>
      </c>
      <c r="D32" s="5"/>
      <c r="E32" s="5"/>
      <c r="F32" s="5"/>
      <c r="G32" s="7">
        <v>28789</v>
      </c>
      <c r="H32" s="7">
        <f>23496+545</f>
        <v>24041</v>
      </c>
      <c r="I32" s="7">
        <v>12620</v>
      </c>
      <c r="J32" s="8"/>
      <c r="K32" s="9"/>
      <c r="L32" s="9"/>
      <c r="M32" s="9"/>
    </row>
    <row r="33" spans="1:13" ht="15.75" customHeight="1" x14ac:dyDescent="0.2">
      <c r="A33" s="5">
        <v>19</v>
      </c>
      <c r="B33" s="6" t="s">
        <v>62</v>
      </c>
      <c r="C33" s="5" t="s">
        <v>40</v>
      </c>
      <c r="D33" s="5"/>
      <c r="E33" s="5"/>
      <c r="F33" s="5"/>
      <c r="G33" s="7">
        <v>12115</v>
      </c>
      <c r="H33" s="7">
        <v>108</v>
      </c>
      <c r="I33" s="7">
        <v>6082</v>
      </c>
      <c r="J33" s="8"/>
      <c r="K33" s="9"/>
      <c r="L33" s="9"/>
      <c r="M33" s="9"/>
    </row>
    <row r="34" spans="1:13" ht="15.75" customHeight="1" x14ac:dyDescent="0.2">
      <c r="A34" s="5">
        <v>20</v>
      </c>
      <c r="B34" s="6" t="s">
        <v>49</v>
      </c>
      <c r="C34" s="5" t="s">
        <v>40</v>
      </c>
      <c r="D34" s="5"/>
      <c r="E34" s="5"/>
      <c r="F34" s="5"/>
      <c r="G34" s="7">
        <v>835</v>
      </c>
      <c r="H34" s="7"/>
      <c r="I34" s="7">
        <v>146</v>
      </c>
      <c r="J34" s="8"/>
      <c r="K34" s="9"/>
      <c r="L34" s="9"/>
      <c r="M34" s="9"/>
    </row>
    <row r="35" spans="1:13" ht="15.75" customHeight="1" x14ac:dyDescent="0.2">
      <c r="A35" s="5">
        <v>21</v>
      </c>
      <c r="B35" s="6" t="s">
        <v>20</v>
      </c>
      <c r="C35" s="5" t="s">
        <v>40</v>
      </c>
      <c r="D35" s="5"/>
      <c r="E35" s="5"/>
      <c r="F35" s="5"/>
      <c r="G35" s="7">
        <v>81128</v>
      </c>
      <c r="H35" s="7">
        <v>5258</v>
      </c>
      <c r="I35" s="7">
        <v>12094</v>
      </c>
      <c r="J35" s="8"/>
      <c r="K35" s="9"/>
      <c r="L35" s="9"/>
      <c r="M35" s="9"/>
    </row>
    <row r="36" spans="1:13" ht="15.75" customHeight="1" x14ac:dyDescent="0.2">
      <c r="A36" s="5">
        <v>22</v>
      </c>
      <c r="B36" s="6" t="s">
        <v>22</v>
      </c>
      <c r="C36" s="5" t="s">
        <v>40</v>
      </c>
      <c r="D36" s="5"/>
      <c r="E36" s="5"/>
      <c r="F36" s="5"/>
      <c r="G36" s="7">
        <v>97185</v>
      </c>
      <c r="H36" s="7">
        <f>915+32184</f>
        <v>33099</v>
      </c>
      <c r="I36" s="7">
        <v>34328</v>
      </c>
      <c r="J36" s="8"/>
      <c r="K36" s="9"/>
      <c r="L36" s="9"/>
      <c r="M36" s="9"/>
    </row>
    <row r="37" spans="1:13" ht="15.75" customHeight="1" x14ac:dyDescent="0.2">
      <c r="A37" s="5">
        <v>23</v>
      </c>
      <c r="B37" s="6" t="s">
        <v>55</v>
      </c>
      <c r="C37" s="5" t="s">
        <v>40</v>
      </c>
      <c r="D37" s="5"/>
      <c r="E37" s="5"/>
      <c r="F37" s="5"/>
      <c r="G37" s="7">
        <v>78249</v>
      </c>
      <c r="H37" s="7">
        <f>159+17060</f>
        <v>17219</v>
      </c>
      <c r="I37" s="7">
        <v>94940</v>
      </c>
      <c r="J37" s="8"/>
      <c r="K37" s="9"/>
      <c r="L37" s="9"/>
      <c r="M37" s="9"/>
    </row>
    <row r="38" spans="1:13" ht="15.75" customHeight="1" x14ac:dyDescent="0.2">
      <c r="A38" s="5">
        <v>24</v>
      </c>
      <c r="B38" s="6" t="s">
        <v>19</v>
      </c>
      <c r="C38" s="5" t="s">
        <v>40</v>
      </c>
      <c r="D38" s="5"/>
      <c r="E38" s="5"/>
      <c r="F38" s="5"/>
      <c r="G38" s="7">
        <v>43401</v>
      </c>
      <c r="H38" s="7">
        <f>21281+3483</f>
        <v>24764</v>
      </c>
      <c r="I38" s="7">
        <v>22869</v>
      </c>
      <c r="J38" s="8"/>
      <c r="K38" s="9"/>
      <c r="L38" s="9"/>
      <c r="M38" s="9"/>
    </row>
    <row r="39" spans="1:13" ht="15.75" customHeight="1" x14ac:dyDescent="0.2">
      <c r="A39" s="5">
        <v>25</v>
      </c>
      <c r="B39" s="6" t="s">
        <v>24</v>
      </c>
      <c r="C39" s="5" t="s">
        <v>40</v>
      </c>
      <c r="D39" s="5"/>
      <c r="E39" s="5"/>
      <c r="F39" s="5"/>
      <c r="G39" s="7">
        <v>104780</v>
      </c>
      <c r="H39" s="7">
        <f>8086+9141</f>
        <v>17227</v>
      </c>
      <c r="I39" s="7">
        <v>33484</v>
      </c>
      <c r="J39" s="8"/>
      <c r="K39" s="9"/>
      <c r="L39" s="9"/>
      <c r="M39" s="9"/>
    </row>
    <row r="40" spans="1:13" ht="15.75" customHeight="1" x14ac:dyDescent="0.2">
      <c r="A40" s="5">
        <v>26</v>
      </c>
      <c r="B40" s="6" t="s">
        <v>48</v>
      </c>
      <c r="C40" s="5" t="s">
        <v>40</v>
      </c>
      <c r="D40" s="5"/>
      <c r="E40" s="5"/>
      <c r="F40" s="5"/>
      <c r="G40" s="7">
        <v>572</v>
      </c>
      <c r="H40" s="7"/>
      <c r="I40" s="7">
        <v>300</v>
      </c>
      <c r="J40" s="8"/>
      <c r="K40" s="9"/>
      <c r="L40" s="9"/>
      <c r="M40" s="9"/>
    </row>
    <row r="41" spans="1:13" ht="15.75" customHeight="1" x14ac:dyDescent="0.2">
      <c r="A41" s="5">
        <v>27</v>
      </c>
      <c r="B41" s="6" t="s">
        <v>42</v>
      </c>
      <c r="C41" s="5" t="s">
        <v>40</v>
      </c>
      <c r="D41" s="5"/>
      <c r="E41" s="5"/>
      <c r="F41" s="5"/>
      <c r="G41" s="7">
        <v>18531</v>
      </c>
      <c r="H41" s="7">
        <v>1558</v>
      </c>
      <c r="I41" s="7">
        <v>3408</v>
      </c>
      <c r="J41" s="8"/>
      <c r="K41" s="9"/>
      <c r="L41" s="9"/>
      <c r="M41" s="9"/>
    </row>
    <row r="42" spans="1:13" ht="15.75" customHeight="1" x14ac:dyDescent="0.2">
      <c r="A42" s="5">
        <v>28</v>
      </c>
      <c r="B42" s="6" t="s">
        <v>54</v>
      </c>
      <c r="C42" s="5" t="s">
        <v>40</v>
      </c>
      <c r="D42" s="5"/>
      <c r="E42" s="5"/>
      <c r="F42" s="5"/>
      <c r="G42" s="7">
        <v>7545</v>
      </c>
      <c r="H42" s="7">
        <v>2450</v>
      </c>
      <c r="I42" s="7">
        <v>3133</v>
      </c>
      <c r="J42" s="8"/>
      <c r="K42" s="9"/>
      <c r="L42" s="9"/>
      <c r="M42" s="9"/>
    </row>
    <row r="43" spans="1:13" ht="15.75" customHeight="1" x14ac:dyDescent="0.2">
      <c r="A43" s="5">
        <v>29</v>
      </c>
      <c r="B43" s="6" t="s">
        <v>43</v>
      </c>
      <c r="C43" s="5" t="s">
        <v>40</v>
      </c>
      <c r="D43" s="5"/>
      <c r="E43" s="5"/>
      <c r="F43" s="5"/>
      <c r="G43" s="7">
        <v>4792</v>
      </c>
      <c r="H43" s="7">
        <v>60</v>
      </c>
      <c r="I43" s="7">
        <v>4462</v>
      </c>
      <c r="J43" s="8"/>
      <c r="K43" s="9"/>
      <c r="L43" s="9"/>
      <c r="M43" s="9"/>
    </row>
    <row r="44" spans="1:13" ht="15.75" customHeight="1" x14ac:dyDescent="0.2">
      <c r="A44" s="5">
        <v>30</v>
      </c>
      <c r="B44" s="6" t="s">
        <v>63</v>
      </c>
      <c r="C44" s="5" t="s">
        <v>40</v>
      </c>
      <c r="D44" s="5"/>
      <c r="E44" s="5"/>
      <c r="F44" s="5"/>
      <c r="G44" s="7">
        <v>30171</v>
      </c>
      <c r="H44" s="7">
        <f>252+4067</f>
        <v>4319</v>
      </c>
      <c r="I44" s="7">
        <v>14314</v>
      </c>
      <c r="J44" s="8"/>
      <c r="K44" s="9"/>
      <c r="L44" s="9"/>
      <c r="M44" s="9"/>
    </row>
    <row r="45" spans="1:13" ht="15.75" customHeight="1" x14ac:dyDescent="0.2">
      <c r="A45" s="5">
        <v>31</v>
      </c>
      <c r="B45" s="6" t="s">
        <v>64</v>
      </c>
      <c r="C45" s="5" t="s">
        <v>40</v>
      </c>
      <c r="D45" s="5"/>
      <c r="E45" s="5"/>
      <c r="F45" s="5"/>
      <c r="G45" s="7">
        <v>1600</v>
      </c>
      <c r="H45" s="7"/>
      <c r="I45" s="7">
        <v>332</v>
      </c>
      <c r="J45" s="8"/>
      <c r="K45" s="9"/>
      <c r="L45" s="9"/>
      <c r="M45" s="9"/>
    </row>
    <row r="46" spans="1:13" ht="15.75" customHeight="1" x14ac:dyDescent="0.2">
      <c r="A46" s="5">
        <v>32</v>
      </c>
      <c r="B46" s="10" t="s">
        <v>65</v>
      </c>
      <c r="C46" s="5" t="s">
        <v>40</v>
      </c>
      <c r="D46" s="5"/>
      <c r="E46" s="5"/>
      <c r="F46" s="5"/>
      <c r="G46" s="7">
        <v>60388</v>
      </c>
      <c r="H46" s="7">
        <f>1359+3843</f>
        <v>5202</v>
      </c>
      <c r="I46" s="7">
        <v>11361</v>
      </c>
      <c r="J46" s="8"/>
      <c r="K46" s="9"/>
      <c r="L46" s="9"/>
      <c r="M46" s="9"/>
    </row>
    <row r="47" spans="1:13" ht="15.75" customHeight="1" x14ac:dyDescent="0.2">
      <c r="A47" s="5">
        <v>33</v>
      </c>
      <c r="B47" s="10" t="s">
        <v>52</v>
      </c>
      <c r="C47" s="5" t="s">
        <v>40</v>
      </c>
      <c r="D47" s="5"/>
      <c r="E47" s="5"/>
      <c r="F47" s="5"/>
      <c r="G47" s="7">
        <v>16876</v>
      </c>
      <c r="H47" s="7">
        <v>800</v>
      </c>
      <c r="I47" s="7">
        <v>16607</v>
      </c>
      <c r="J47" s="8"/>
      <c r="K47" s="9"/>
      <c r="L47" s="9"/>
      <c r="M47" s="9"/>
    </row>
    <row r="48" spans="1:13" ht="15.75" customHeight="1" x14ac:dyDescent="0.2">
      <c r="A48" s="5">
        <v>34</v>
      </c>
      <c r="B48" s="10" t="s">
        <v>21</v>
      </c>
      <c r="C48" s="5" t="s">
        <v>40</v>
      </c>
      <c r="D48" s="5"/>
      <c r="E48" s="5"/>
      <c r="F48" s="5"/>
      <c r="G48" s="7">
        <f>80395+460+554-963</f>
        <v>80446</v>
      </c>
      <c r="H48" s="7">
        <f>5540+9580</f>
        <v>15120</v>
      </c>
      <c r="I48" s="7">
        <v>18757</v>
      </c>
      <c r="J48" s="8"/>
      <c r="K48" s="9"/>
      <c r="L48" s="9"/>
      <c r="M48" s="9"/>
    </row>
    <row r="49" spans="1:13" ht="15.75" customHeight="1" x14ac:dyDescent="0.2">
      <c r="A49" s="5">
        <v>35</v>
      </c>
      <c r="B49" s="10" t="s">
        <v>50</v>
      </c>
      <c r="C49" s="5" t="s">
        <v>40</v>
      </c>
      <c r="D49" s="5"/>
      <c r="E49" s="5"/>
      <c r="F49" s="5"/>
      <c r="G49" s="7">
        <v>7180</v>
      </c>
      <c r="H49" s="7">
        <v>467</v>
      </c>
      <c r="I49" s="7">
        <v>3056</v>
      </c>
      <c r="J49" s="8"/>
      <c r="K49" s="9"/>
      <c r="L49" s="9"/>
      <c r="M49" s="9"/>
    </row>
    <row r="50" spans="1:13" ht="15.75" customHeight="1" x14ac:dyDescent="0.2">
      <c r="A50" s="5">
        <v>36</v>
      </c>
      <c r="B50" s="10" t="s">
        <v>23</v>
      </c>
      <c r="C50" s="5" t="s">
        <v>40</v>
      </c>
      <c r="D50" s="5"/>
      <c r="E50" s="5"/>
      <c r="F50" s="5"/>
      <c r="G50" s="7">
        <v>32186</v>
      </c>
      <c r="H50" s="7">
        <v>1640</v>
      </c>
      <c r="I50" s="7">
        <v>16034</v>
      </c>
      <c r="J50" s="8"/>
      <c r="K50" s="9"/>
      <c r="L50" s="9"/>
      <c r="M50" s="9"/>
    </row>
    <row r="51" spans="1:13" ht="15.75" customHeight="1" x14ac:dyDescent="0.2">
      <c r="A51" s="5">
        <v>37</v>
      </c>
      <c r="B51" s="10" t="s">
        <v>44</v>
      </c>
      <c r="C51" s="5" t="s">
        <v>40</v>
      </c>
      <c r="D51" s="5"/>
      <c r="E51" s="5"/>
      <c r="F51" s="5"/>
      <c r="G51" s="7">
        <v>7606</v>
      </c>
      <c r="H51" s="7"/>
      <c r="I51" s="7">
        <v>4058</v>
      </c>
      <c r="J51" s="8"/>
      <c r="K51" s="9"/>
      <c r="L51" s="9"/>
      <c r="M51" s="9"/>
    </row>
    <row r="52" spans="1:13" ht="13.5" customHeight="1" x14ac:dyDescent="0.2">
      <c r="A52" s="17" t="s">
        <v>4</v>
      </c>
      <c r="B52" s="17"/>
      <c r="C52" s="11" t="s">
        <v>40</v>
      </c>
      <c r="D52" s="12" t="s">
        <v>66</v>
      </c>
      <c r="E52" s="12" t="s">
        <v>66</v>
      </c>
      <c r="F52" s="12" t="s">
        <v>66</v>
      </c>
      <c r="G52" s="12">
        <f>SUM(G15:G51)</f>
        <v>1208995</v>
      </c>
      <c r="H52" s="12">
        <f t="shared" ref="H52:I52" si="0">SUM(H15:H51)</f>
        <v>296811</v>
      </c>
      <c r="I52" s="12">
        <f t="shared" si="0"/>
        <v>503873</v>
      </c>
    </row>
    <row r="53" spans="1:13" x14ac:dyDescent="0.2">
      <c r="G53" s="13"/>
      <c r="H53" s="13"/>
      <c r="I53" s="13"/>
      <c r="J53" s="8"/>
    </row>
    <row r="54" spans="1:13" x14ac:dyDescent="0.2">
      <c r="G54" s="13"/>
      <c r="H54" s="13"/>
      <c r="I54" s="13"/>
    </row>
    <row r="58" spans="1:13" x14ac:dyDescent="0.2">
      <c r="C58" s="14"/>
      <c r="D58" s="14"/>
      <c r="E58" s="14"/>
      <c r="F58" s="14"/>
    </row>
  </sheetData>
  <mergeCells count="14">
    <mergeCell ref="H6:I6"/>
    <mergeCell ref="H1:I1"/>
    <mergeCell ref="H2:I2"/>
    <mergeCell ref="H3:I3"/>
    <mergeCell ref="H4:I4"/>
    <mergeCell ref="H5:I5"/>
    <mergeCell ref="A52:B52"/>
    <mergeCell ref="H7:I7"/>
    <mergeCell ref="A9:I10"/>
    <mergeCell ref="A12:A14"/>
    <mergeCell ref="B12:B14"/>
    <mergeCell ref="C12:C14"/>
    <mergeCell ref="D12:I12"/>
    <mergeCell ref="G13:I13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opLeftCell="A26" workbookViewId="0">
      <selection activeCell="H36" sqref="H36"/>
    </sheetView>
  </sheetViews>
  <sheetFormatPr defaultRowHeight="12.75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9.140625" style="1" customWidth="1"/>
    <col min="11" max="16384" width="9.140625" style="1"/>
  </cols>
  <sheetData>
    <row r="1" spans="1:13" x14ac:dyDescent="0.2">
      <c r="H1" s="18" t="s">
        <v>39</v>
      </c>
      <c r="I1" s="18"/>
    </row>
    <row r="2" spans="1:13" x14ac:dyDescent="0.2">
      <c r="H2" s="18" t="s">
        <v>26</v>
      </c>
      <c r="I2" s="18"/>
    </row>
    <row r="3" spans="1:13" x14ac:dyDescent="0.2">
      <c r="H3" s="18" t="s">
        <v>27</v>
      </c>
      <c r="I3" s="18"/>
    </row>
    <row r="4" spans="1:13" x14ac:dyDescent="0.2">
      <c r="H4" s="18" t="s">
        <v>28</v>
      </c>
      <c r="I4" s="18"/>
    </row>
    <row r="5" spans="1:13" x14ac:dyDescent="0.2">
      <c r="H5" s="18" t="s">
        <v>29</v>
      </c>
      <c r="I5" s="18"/>
    </row>
    <row r="6" spans="1:13" x14ac:dyDescent="0.2">
      <c r="C6" s="2"/>
      <c r="D6" s="2"/>
      <c r="E6" s="2"/>
      <c r="F6" s="2"/>
      <c r="G6" s="2"/>
      <c r="H6" s="18" t="s">
        <v>30</v>
      </c>
      <c r="I6" s="18"/>
    </row>
    <row r="7" spans="1:13" x14ac:dyDescent="0.2">
      <c r="G7" s="2"/>
      <c r="H7" s="18" t="s">
        <v>3</v>
      </c>
      <c r="I7" s="18"/>
    </row>
    <row r="9" spans="1:13" ht="12.75" customHeight="1" x14ac:dyDescent="0.2">
      <c r="A9" s="19" t="s">
        <v>31</v>
      </c>
      <c r="B9" s="19"/>
      <c r="C9" s="19"/>
      <c r="D9" s="19"/>
      <c r="E9" s="19"/>
      <c r="F9" s="19"/>
      <c r="G9" s="19"/>
      <c r="H9" s="19"/>
      <c r="I9" s="19"/>
      <c r="J9" s="3"/>
    </row>
    <row r="10" spans="1:13" ht="30.75" customHeight="1" x14ac:dyDescent="0.2">
      <c r="A10" s="19"/>
      <c r="B10" s="19"/>
      <c r="C10" s="19"/>
      <c r="D10" s="19"/>
      <c r="E10" s="19"/>
      <c r="F10" s="19"/>
      <c r="G10" s="19"/>
      <c r="H10" s="19"/>
      <c r="I10" s="19"/>
      <c r="J10" s="3"/>
    </row>
    <row r="12" spans="1:13" x14ac:dyDescent="0.2">
      <c r="A12" s="20" t="s">
        <v>0</v>
      </c>
      <c r="B12" s="23" t="s">
        <v>1</v>
      </c>
      <c r="C12" s="24" t="s">
        <v>2</v>
      </c>
      <c r="D12" s="23" t="s">
        <v>6</v>
      </c>
      <c r="E12" s="23"/>
      <c r="F12" s="23"/>
      <c r="G12" s="23"/>
      <c r="H12" s="23"/>
      <c r="I12" s="23"/>
    </row>
    <row r="13" spans="1:13" x14ac:dyDescent="0.2">
      <c r="A13" s="21"/>
      <c r="B13" s="23"/>
      <c r="C13" s="25"/>
      <c r="D13" s="4" t="s">
        <v>32</v>
      </c>
      <c r="E13" s="4" t="s">
        <v>33</v>
      </c>
      <c r="F13" s="4" t="s">
        <v>34</v>
      </c>
      <c r="G13" s="23" t="s">
        <v>35</v>
      </c>
      <c r="H13" s="23"/>
      <c r="I13" s="23"/>
    </row>
    <row r="14" spans="1:13" ht="28.5" customHeight="1" x14ac:dyDescent="0.2">
      <c r="A14" s="22"/>
      <c r="B14" s="23"/>
      <c r="C14" s="26"/>
      <c r="D14" s="4"/>
      <c r="E14" s="4"/>
      <c r="F14" s="4"/>
      <c r="G14" s="4" t="s">
        <v>36</v>
      </c>
      <c r="H14" s="4" t="s">
        <v>37</v>
      </c>
      <c r="I14" s="4" t="s">
        <v>38</v>
      </c>
    </row>
    <row r="15" spans="1:13" ht="15.75" customHeight="1" x14ac:dyDescent="0.2">
      <c r="A15" s="5">
        <v>1</v>
      </c>
      <c r="B15" s="6" t="s">
        <v>25</v>
      </c>
      <c r="C15" s="5" t="s">
        <v>40</v>
      </c>
      <c r="D15" s="5"/>
      <c r="E15" s="5"/>
      <c r="F15" s="5"/>
      <c r="G15" s="7">
        <v>22717</v>
      </c>
      <c r="H15" s="7">
        <v>2009</v>
      </c>
      <c r="I15" s="7">
        <v>44286</v>
      </c>
      <c r="J15" s="8"/>
      <c r="K15" s="9"/>
      <c r="L15" s="9"/>
      <c r="M15" s="9"/>
    </row>
    <row r="16" spans="1:13" ht="15.75" customHeight="1" x14ac:dyDescent="0.2">
      <c r="A16" s="5">
        <v>2</v>
      </c>
      <c r="B16" s="6" t="s">
        <v>47</v>
      </c>
      <c r="C16" s="5" t="s">
        <v>40</v>
      </c>
      <c r="D16" s="5"/>
      <c r="E16" s="5"/>
      <c r="F16" s="5"/>
      <c r="G16" s="7">
        <v>14009</v>
      </c>
      <c r="H16" s="7">
        <v>1473</v>
      </c>
      <c r="I16" s="7">
        <v>6118</v>
      </c>
      <c r="J16" s="8"/>
      <c r="K16" s="9"/>
      <c r="L16" s="9"/>
      <c r="M16" s="9"/>
    </row>
    <row r="17" spans="1:13" ht="15.75" customHeight="1" x14ac:dyDescent="0.2">
      <c r="A17" s="5">
        <v>3</v>
      </c>
      <c r="B17" s="6" t="s">
        <v>58</v>
      </c>
      <c r="C17" s="5" t="s">
        <v>40</v>
      </c>
      <c r="D17" s="5"/>
      <c r="E17" s="5"/>
      <c r="F17" s="5"/>
      <c r="G17" s="7">
        <v>1997</v>
      </c>
      <c r="H17" s="7"/>
      <c r="I17" s="7">
        <v>339</v>
      </c>
      <c r="J17" s="8"/>
      <c r="K17" s="9"/>
      <c r="L17" s="9"/>
      <c r="M17" s="9"/>
    </row>
    <row r="18" spans="1:13" ht="15.75" customHeight="1" x14ac:dyDescent="0.2">
      <c r="A18" s="5">
        <v>4</v>
      </c>
      <c r="B18" s="6" t="s">
        <v>15</v>
      </c>
      <c r="C18" s="5" t="s">
        <v>40</v>
      </c>
      <c r="D18" s="5"/>
      <c r="E18" s="5"/>
      <c r="F18" s="5"/>
      <c r="G18" s="7">
        <v>55489</v>
      </c>
      <c r="H18" s="7">
        <v>2231</v>
      </c>
      <c r="I18" s="7">
        <v>4495</v>
      </c>
      <c r="J18" s="8"/>
      <c r="K18" s="9"/>
      <c r="L18" s="9"/>
      <c r="M18" s="9"/>
    </row>
    <row r="19" spans="1:13" ht="15.75" customHeight="1" x14ac:dyDescent="0.2">
      <c r="A19" s="5">
        <v>5</v>
      </c>
      <c r="B19" s="6" t="s">
        <v>46</v>
      </c>
      <c r="C19" s="5" t="s">
        <v>40</v>
      </c>
      <c r="D19" s="5"/>
      <c r="E19" s="5"/>
      <c r="F19" s="5"/>
      <c r="G19" s="7">
        <v>5907</v>
      </c>
      <c r="H19" s="7">
        <v>2045</v>
      </c>
      <c r="I19" s="7">
        <v>2764</v>
      </c>
      <c r="J19" s="8"/>
      <c r="K19" s="9"/>
      <c r="L19" s="9"/>
      <c r="M19" s="9"/>
    </row>
    <row r="20" spans="1:13" ht="15.75" customHeight="1" x14ac:dyDescent="0.2">
      <c r="A20" s="5">
        <v>6</v>
      </c>
      <c r="B20" s="6" t="s">
        <v>16</v>
      </c>
      <c r="C20" s="5" t="s">
        <v>40</v>
      </c>
      <c r="D20" s="5"/>
      <c r="E20" s="5"/>
      <c r="F20" s="5"/>
      <c r="G20" s="7">
        <v>52951</v>
      </c>
      <c r="H20" s="7">
        <f>20632+14829</f>
        <v>35461</v>
      </c>
      <c r="I20" s="7">
        <v>30265</v>
      </c>
      <c r="J20" s="8"/>
      <c r="K20" s="9"/>
      <c r="L20" s="9"/>
      <c r="M20" s="9"/>
    </row>
    <row r="21" spans="1:13" ht="15.75" customHeight="1" x14ac:dyDescent="0.2">
      <c r="A21" s="5">
        <v>7</v>
      </c>
      <c r="B21" s="6" t="s">
        <v>56</v>
      </c>
      <c r="C21" s="5" t="s">
        <v>40</v>
      </c>
      <c r="D21" s="5"/>
      <c r="E21" s="5"/>
      <c r="F21" s="5"/>
      <c r="G21" s="7">
        <v>10894</v>
      </c>
      <c r="H21" s="7">
        <f>7639+580</f>
        <v>8219</v>
      </c>
      <c r="I21" s="7">
        <v>3968</v>
      </c>
      <c r="J21" s="8"/>
      <c r="K21" s="9"/>
      <c r="L21" s="9"/>
      <c r="M21" s="9"/>
    </row>
    <row r="22" spans="1:13" ht="15.75" customHeight="1" x14ac:dyDescent="0.2">
      <c r="A22" s="5">
        <v>8</v>
      </c>
      <c r="B22" s="6" t="s">
        <v>53</v>
      </c>
      <c r="C22" s="5" t="s">
        <v>40</v>
      </c>
      <c r="D22" s="5"/>
      <c r="E22" s="5"/>
      <c r="F22" s="5"/>
      <c r="G22" s="7">
        <v>5498</v>
      </c>
      <c r="H22" s="7">
        <v>2279</v>
      </c>
      <c r="I22" s="7">
        <v>4964</v>
      </c>
      <c r="J22" s="8"/>
      <c r="K22" s="9"/>
      <c r="L22" s="9"/>
      <c r="M22" s="9"/>
    </row>
    <row r="23" spans="1:13" ht="15.75" customHeight="1" x14ac:dyDescent="0.2">
      <c r="A23" s="5">
        <v>9</v>
      </c>
      <c r="B23" s="6" t="s">
        <v>57</v>
      </c>
      <c r="C23" s="5" t="s">
        <v>40</v>
      </c>
      <c r="D23" s="5"/>
      <c r="E23" s="5"/>
      <c r="F23" s="5"/>
      <c r="G23" s="7">
        <v>6595</v>
      </c>
      <c r="H23" s="7">
        <f>180+295</f>
        <v>475</v>
      </c>
      <c r="I23" s="7">
        <v>3854</v>
      </c>
      <c r="J23" s="8"/>
      <c r="K23" s="9"/>
      <c r="L23" s="9"/>
      <c r="M23" s="9"/>
    </row>
    <row r="24" spans="1:13" ht="15.75" customHeight="1" x14ac:dyDescent="0.2">
      <c r="A24" s="5">
        <v>10</v>
      </c>
      <c r="B24" s="6" t="s">
        <v>59</v>
      </c>
      <c r="C24" s="5" t="s">
        <v>40</v>
      </c>
      <c r="D24" s="5"/>
      <c r="E24" s="5"/>
      <c r="F24" s="5"/>
      <c r="G24" s="7">
        <v>1586</v>
      </c>
      <c r="H24" s="7">
        <v>810</v>
      </c>
      <c r="I24" s="7">
        <v>937</v>
      </c>
      <c r="J24" s="8"/>
      <c r="K24" s="9"/>
      <c r="L24" s="9"/>
      <c r="M24" s="9"/>
    </row>
    <row r="25" spans="1:13" ht="15.75" customHeight="1" x14ac:dyDescent="0.2">
      <c r="A25" s="5">
        <v>11</v>
      </c>
      <c r="B25" s="6" t="s">
        <v>45</v>
      </c>
      <c r="C25" s="5" t="s">
        <v>40</v>
      </c>
      <c r="D25" s="5"/>
      <c r="E25" s="5"/>
      <c r="F25" s="5"/>
      <c r="G25" s="7">
        <v>10575</v>
      </c>
      <c r="H25" s="7"/>
      <c r="I25" s="7">
        <v>3973</v>
      </c>
      <c r="J25" s="8"/>
      <c r="K25" s="9"/>
      <c r="L25" s="9"/>
      <c r="M25" s="9"/>
    </row>
    <row r="26" spans="1:13" ht="15.75" customHeight="1" x14ac:dyDescent="0.2">
      <c r="A26" s="5">
        <v>12</v>
      </c>
      <c r="B26" s="6" t="s">
        <v>14</v>
      </c>
      <c r="C26" s="5" t="s">
        <v>40</v>
      </c>
      <c r="D26" s="5"/>
      <c r="E26" s="5"/>
      <c r="F26" s="5"/>
      <c r="G26" s="7">
        <v>71145</v>
      </c>
      <c r="H26" s="7">
        <f>3285+8754</f>
        <v>12039</v>
      </c>
      <c r="I26" s="7">
        <v>19210</v>
      </c>
      <c r="J26" s="8"/>
      <c r="K26" s="9"/>
      <c r="L26" s="9"/>
      <c r="M26" s="9"/>
    </row>
    <row r="27" spans="1:13" ht="15.75" customHeight="1" x14ac:dyDescent="0.2">
      <c r="A27" s="5">
        <v>13</v>
      </c>
      <c r="B27" s="6" t="s">
        <v>51</v>
      </c>
      <c r="C27" s="5" t="s">
        <v>40</v>
      </c>
      <c r="D27" s="5"/>
      <c r="E27" s="5"/>
      <c r="F27" s="5"/>
      <c r="G27" s="7">
        <v>10228</v>
      </c>
      <c r="H27" s="7">
        <v>1640</v>
      </c>
      <c r="I27" s="7">
        <v>3683</v>
      </c>
      <c r="J27" s="8"/>
      <c r="K27" s="9"/>
      <c r="L27" s="9"/>
      <c r="M27" s="9"/>
    </row>
    <row r="28" spans="1:13" ht="15.75" customHeight="1" x14ac:dyDescent="0.2">
      <c r="A28" s="5">
        <v>14</v>
      </c>
      <c r="B28" s="6" t="s">
        <v>18</v>
      </c>
      <c r="C28" s="5" t="s">
        <v>40</v>
      </c>
      <c r="D28" s="5"/>
      <c r="E28" s="5"/>
      <c r="F28" s="5"/>
      <c r="G28" s="7">
        <v>62740</v>
      </c>
      <c r="H28" s="7">
        <v>3507</v>
      </c>
      <c r="I28" s="7">
        <v>15205</v>
      </c>
      <c r="J28" s="8"/>
      <c r="K28" s="9"/>
      <c r="L28" s="9"/>
      <c r="M28" s="9"/>
    </row>
    <row r="29" spans="1:13" ht="15.75" customHeight="1" x14ac:dyDescent="0.2">
      <c r="A29" s="5">
        <v>15</v>
      </c>
      <c r="B29" s="10" t="s">
        <v>60</v>
      </c>
      <c r="C29" s="5" t="s">
        <v>40</v>
      </c>
      <c r="D29" s="5"/>
      <c r="E29" s="5"/>
      <c r="F29" s="5"/>
      <c r="G29" s="7">
        <v>5792</v>
      </c>
      <c r="H29" s="7">
        <v>71</v>
      </c>
      <c r="I29" s="7">
        <v>1330</v>
      </c>
      <c r="J29" s="8"/>
      <c r="K29" s="9"/>
      <c r="L29" s="9"/>
      <c r="M29" s="9"/>
    </row>
    <row r="30" spans="1:13" ht="15.75" customHeight="1" x14ac:dyDescent="0.2">
      <c r="A30" s="5">
        <v>16</v>
      </c>
      <c r="B30" s="10" t="s">
        <v>17</v>
      </c>
      <c r="C30" s="5" t="s">
        <v>40</v>
      </c>
      <c r="D30" s="5"/>
      <c r="E30" s="5"/>
      <c r="F30" s="5"/>
      <c r="G30" s="7">
        <v>55145</v>
      </c>
      <c r="H30" s="7">
        <f>48938+1456</f>
        <v>50394</v>
      </c>
      <c r="I30" s="7">
        <v>14189</v>
      </c>
      <c r="J30" s="8"/>
      <c r="K30" s="9"/>
      <c r="L30" s="9"/>
      <c r="M30" s="9"/>
    </row>
    <row r="31" spans="1:13" ht="15.75" customHeight="1" x14ac:dyDescent="0.2">
      <c r="A31" s="5">
        <v>17</v>
      </c>
      <c r="B31" s="10" t="s">
        <v>61</v>
      </c>
      <c r="C31" s="5" t="s">
        <v>40</v>
      </c>
      <c r="D31" s="5"/>
      <c r="E31" s="5"/>
      <c r="F31" s="5"/>
      <c r="G31" s="7">
        <v>12246</v>
      </c>
      <c r="H31" s="7">
        <v>262</v>
      </c>
      <c r="I31" s="7">
        <v>1061</v>
      </c>
      <c r="J31" s="8"/>
      <c r="K31" s="9"/>
      <c r="L31" s="9"/>
      <c r="M31" s="9"/>
    </row>
    <row r="32" spans="1:13" ht="15.75" customHeight="1" x14ac:dyDescent="0.2">
      <c r="A32" s="5">
        <v>18</v>
      </c>
      <c r="B32" s="6" t="s">
        <v>41</v>
      </c>
      <c r="C32" s="5" t="s">
        <v>40</v>
      </c>
      <c r="D32" s="5"/>
      <c r="E32" s="5"/>
      <c r="F32" s="5"/>
      <c r="G32" s="7">
        <v>27824</v>
      </c>
      <c r="H32" s="7">
        <f>21252+705</f>
        <v>21957</v>
      </c>
      <c r="I32" s="7">
        <v>8520</v>
      </c>
      <c r="J32" s="8"/>
      <c r="K32" s="9"/>
      <c r="L32" s="9"/>
      <c r="M32" s="9"/>
    </row>
    <row r="33" spans="1:13" ht="15.75" customHeight="1" x14ac:dyDescent="0.2">
      <c r="A33" s="5">
        <v>19</v>
      </c>
      <c r="B33" s="6" t="s">
        <v>62</v>
      </c>
      <c r="C33" s="5" t="s">
        <v>40</v>
      </c>
      <c r="D33" s="5"/>
      <c r="E33" s="5"/>
      <c r="F33" s="5"/>
      <c r="G33" s="7">
        <v>10877</v>
      </c>
      <c r="H33" s="7">
        <v>42</v>
      </c>
      <c r="I33" s="7">
        <v>3324</v>
      </c>
      <c r="J33" s="8"/>
      <c r="K33" s="9"/>
      <c r="L33" s="9"/>
      <c r="M33" s="9"/>
    </row>
    <row r="34" spans="1:13" ht="15.75" customHeight="1" x14ac:dyDescent="0.2">
      <c r="A34" s="5">
        <v>20</v>
      </c>
      <c r="B34" s="6" t="s">
        <v>49</v>
      </c>
      <c r="C34" s="5" t="s">
        <v>40</v>
      </c>
      <c r="D34" s="5"/>
      <c r="E34" s="5"/>
      <c r="F34" s="5"/>
      <c r="G34" s="7">
        <v>956</v>
      </c>
      <c r="H34" s="7"/>
      <c r="I34" s="7">
        <v>62</v>
      </c>
      <c r="J34" s="8"/>
      <c r="K34" s="9"/>
      <c r="L34" s="9"/>
      <c r="M34" s="9"/>
    </row>
    <row r="35" spans="1:13" ht="15.75" customHeight="1" x14ac:dyDescent="0.2">
      <c r="A35" s="5">
        <v>21</v>
      </c>
      <c r="B35" s="6" t="s">
        <v>20</v>
      </c>
      <c r="C35" s="5" t="s">
        <v>40</v>
      </c>
      <c r="D35" s="5"/>
      <c r="E35" s="5"/>
      <c r="F35" s="5"/>
      <c r="G35" s="7">
        <v>69682</v>
      </c>
      <c r="H35" s="7">
        <v>3549</v>
      </c>
      <c r="I35" s="7">
        <v>11524</v>
      </c>
      <c r="J35" s="8"/>
      <c r="K35" s="9"/>
      <c r="L35" s="9"/>
      <c r="M35" s="9"/>
    </row>
    <row r="36" spans="1:13" ht="15.75" customHeight="1" x14ac:dyDescent="0.2">
      <c r="A36" s="5">
        <v>22</v>
      </c>
      <c r="B36" s="6" t="s">
        <v>22</v>
      </c>
      <c r="C36" s="5" t="s">
        <v>40</v>
      </c>
      <c r="D36" s="5"/>
      <c r="E36" s="5"/>
      <c r="F36" s="5"/>
      <c r="G36" s="7">
        <v>89250</v>
      </c>
      <c r="H36" s="7">
        <f>1249+23286-4627+13233</f>
        <v>33141</v>
      </c>
      <c r="I36" s="7">
        <v>28176</v>
      </c>
      <c r="J36" s="8"/>
      <c r="K36" s="9"/>
      <c r="L36" s="9"/>
      <c r="M36" s="9"/>
    </row>
    <row r="37" spans="1:13" ht="15.75" customHeight="1" x14ac:dyDescent="0.2">
      <c r="A37" s="5">
        <v>23</v>
      </c>
      <c r="B37" s="6" t="s">
        <v>55</v>
      </c>
      <c r="C37" s="5" t="s">
        <v>40</v>
      </c>
      <c r="D37" s="5"/>
      <c r="E37" s="5"/>
      <c r="F37" s="5"/>
      <c r="G37" s="7">
        <v>80287</v>
      </c>
      <c r="H37" s="7">
        <f>3336+12317</f>
        <v>15653</v>
      </c>
      <c r="I37" s="7">
        <v>81612</v>
      </c>
      <c r="J37" s="8"/>
      <c r="K37" s="9"/>
      <c r="L37" s="9"/>
      <c r="M37" s="9"/>
    </row>
    <row r="38" spans="1:13" ht="15.75" customHeight="1" x14ac:dyDescent="0.2">
      <c r="A38" s="5">
        <v>24</v>
      </c>
      <c r="B38" s="6" t="s">
        <v>19</v>
      </c>
      <c r="C38" s="5" t="s">
        <v>40</v>
      </c>
      <c r="D38" s="5"/>
      <c r="E38" s="5"/>
      <c r="F38" s="5"/>
      <c r="G38" s="7">
        <v>37440</v>
      </c>
      <c r="H38" s="7">
        <f>21116+3708</f>
        <v>24824</v>
      </c>
      <c r="I38" s="7">
        <v>16007</v>
      </c>
      <c r="J38" s="8"/>
      <c r="K38" s="9"/>
      <c r="L38" s="9"/>
      <c r="M38" s="9"/>
    </row>
    <row r="39" spans="1:13" ht="15.75" customHeight="1" x14ac:dyDescent="0.2">
      <c r="A39" s="5">
        <v>25</v>
      </c>
      <c r="B39" s="6" t="s">
        <v>24</v>
      </c>
      <c r="C39" s="5" t="s">
        <v>40</v>
      </c>
      <c r="D39" s="5"/>
      <c r="E39" s="5"/>
      <c r="F39" s="5"/>
      <c r="G39" s="7">
        <v>89946</v>
      </c>
      <c r="H39" s="7">
        <f>2284+9824</f>
        <v>12108</v>
      </c>
      <c r="I39" s="7">
        <v>27539</v>
      </c>
      <c r="J39" s="8"/>
      <c r="K39" s="9"/>
      <c r="L39" s="9"/>
      <c r="M39" s="9"/>
    </row>
    <row r="40" spans="1:13" ht="15.75" customHeight="1" x14ac:dyDescent="0.2">
      <c r="A40" s="5">
        <v>26</v>
      </c>
      <c r="B40" s="6" t="s">
        <v>48</v>
      </c>
      <c r="C40" s="5" t="s">
        <v>40</v>
      </c>
      <c r="D40" s="5"/>
      <c r="E40" s="5"/>
      <c r="F40" s="5"/>
      <c r="G40" s="7">
        <v>915</v>
      </c>
      <c r="H40" s="7"/>
      <c r="I40" s="7">
        <v>210</v>
      </c>
      <c r="J40" s="8"/>
      <c r="K40" s="9"/>
      <c r="L40" s="9"/>
      <c r="M40" s="9"/>
    </row>
    <row r="41" spans="1:13" ht="15.75" customHeight="1" x14ac:dyDescent="0.2">
      <c r="A41" s="5">
        <v>27</v>
      </c>
      <c r="B41" s="6" t="s">
        <v>42</v>
      </c>
      <c r="C41" s="5" t="s">
        <v>40</v>
      </c>
      <c r="D41" s="5"/>
      <c r="E41" s="5"/>
      <c r="F41" s="5"/>
      <c r="G41" s="7">
        <v>11737</v>
      </c>
      <c r="H41" s="7">
        <v>957</v>
      </c>
      <c r="I41" s="7">
        <v>2533</v>
      </c>
      <c r="J41" s="8"/>
      <c r="K41" s="9"/>
      <c r="L41" s="9"/>
      <c r="M41" s="9"/>
    </row>
    <row r="42" spans="1:13" ht="15.75" customHeight="1" x14ac:dyDescent="0.2">
      <c r="A42" s="5">
        <v>28</v>
      </c>
      <c r="B42" s="6" t="s">
        <v>54</v>
      </c>
      <c r="C42" s="5" t="s">
        <v>40</v>
      </c>
      <c r="D42" s="5"/>
      <c r="E42" s="5"/>
      <c r="F42" s="5"/>
      <c r="G42" s="7">
        <v>6310</v>
      </c>
      <c r="H42" s="7">
        <v>1485</v>
      </c>
      <c r="I42" s="7">
        <f>5005-2925</f>
        <v>2080</v>
      </c>
      <c r="J42" s="8"/>
      <c r="K42" s="9"/>
      <c r="L42" s="9"/>
      <c r="M42" s="9"/>
    </row>
    <row r="43" spans="1:13" ht="15.75" customHeight="1" x14ac:dyDescent="0.2">
      <c r="A43" s="5">
        <v>29</v>
      </c>
      <c r="B43" s="6" t="s">
        <v>43</v>
      </c>
      <c r="C43" s="5" t="s">
        <v>40</v>
      </c>
      <c r="D43" s="5"/>
      <c r="E43" s="5"/>
      <c r="F43" s="5"/>
      <c r="G43" s="7">
        <v>5236</v>
      </c>
      <c r="H43" s="7">
        <v>40</v>
      </c>
      <c r="I43" s="7">
        <v>1865</v>
      </c>
      <c r="J43" s="8"/>
      <c r="K43" s="9"/>
      <c r="L43" s="9"/>
      <c r="M43" s="9"/>
    </row>
    <row r="44" spans="1:13" ht="15.75" customHeight="1" x14ac:dyDescent="0.2">
      <c r="A44" s="5">
        <v>30</v>
      </c>
      <c r="B44" s="6" t="s">
        <v>63</v>
      </c>
      <c r="C44" s="5" t="s">
        <v>40</v>
      </c>
      <c r="D44" s="5"/>
      <c r="E44" s="5"/>
      <c r="F44" s="5"/>
      <c r="G44" s="7">
        <v>28979</v>
      </c>
      <c r="H44" s="7">
        <f>299+4806</f>
        <v>5105</v>
      </c>
      <c r="I44" s="7">
        <v>15379</v>
      </c>
      <c r="J44" s="8"/>
      <c r="K44" s="9"/>
      <c r="L44" s="9"/>
      <c r="M44" s="9"/>
    </row>
    <row r="45" spans="1:13" ht="15.75" customHeight="1" x14ac:dyDescent="0.2">
      <c r="A45" s="5">
        <v>31</v>
      </c>
      <c r="B45" s="6" t="s">
        <v>64</v>
      </c>
      <c r="C45" s="5" t="s">
        <v>40</v>
      </c>
      <c r="D45" s="5"/>
      <c r="E45" s="5"/>
      <c r="F45" s="5"/>
      <c r="G45" s="7">
        <v>1256</v>
      </c>
      <c r="H45" s="7"/>
      <c r="I45" s="7">
        <v>298</v>
      </c>
      <c r="J45" s="8"/>
      <c r="K45" s="9"/>
      <c r="L45" s="9"/>
      <c r="M45" s="9"/>
    </row>
    <row r="46" spans="1:13" ht="15.75" customHeight="1" x14ac:dyDescent="0.2">
      <c r="A46" s="5">
        <v>32</v>
      </c>
      <c r="B46" s="10" t="s">
        <v>65</v>
      </c>
      <c r="C46" s="5" t="s">
        <v>40</v>
      </c>
      <c r="D46" s="5"/>
      <c r="E46" s="5"/>
      <c r="F46" s="5"/>
      <c r="G46" s="7">
        <v>50539</v>
      </c>
      <c r="H46" s="7">
        <f>2742+4469</f>
        <v>7211</v>
      </c>
      <c r="I46" s="7">
        <v>11401</v>
      </c>
      <c r="J46" s="8"/>
      <c r="K46" s="9"/>
      <c r="L46" s="9"/>
      <c r="M46" s="9"/>
    </row>
    <row r="47" spans="1:13" ht="15.75" customHeight="1" x14ac:dyDescent="0.2">
      <c r="A47" s="5">
        <v>33</v>
      </c>
      <c r="B47" s="10" t="s">
        <v>52</v>
      </c>
      <c r="C47" s="5" t="s">
        <v>40</v>
      </c>
      <c r="D47" s="5"/>
      <c r="E47" s="5"/>
      <c r="F47" s="5"/>
      <c r="G47" s="7">
        <v>17048</v>
      </c>
      <c r="H47" s="7">
        <v>1018</v>
      </c>
      <c r="I47" s="7">
        <v>13179</v>
      </c>
      <c r="J47" s="8"/>
      <c r="K47" s="9"/>
      <c r="L47" s="9"/>
      <c r="M47" s="9"/>
    </row>
    <row r="48" spans="1:13" ht="15.75" customHeight="1" x14ac:dyDescent="0.2">
      <c r="A48" s="5">
        <v>34</v>
      </c>
      <c r="B48" s="10" t="s">
        <v>21</v>
      </c>
      <c r="C48" s="5" t="s">
        <v>40</v>
      </c>
      <c r="D48" s="5"/>
      <c r="E48" s="5"/>
      <c r="F48" s="5"/>
      <c r="G48" s="7">
        <f>63469+150+259-9728</f>
        <v>54150</v>
      </c>
      <c r="H48" s="7">
        <f>4868+6426</f>
        <v>11294</v>
      </c>
      <c r="I48" s="7">
        <v>15689</v>
      </c>
      <c r="J48" s="8"/>
      <c r="K48" s="9"/>
      <c r="L48" s="9"/>
      <c r="M48" s="9"/>
    </row>
    <row r="49" spans="1:13" ht="15.75" customHeight="1" x14ac:dyDescent="0.2">
      <c r="A49" s="5">
        <v>35</v>
      </c>
      <c r="B49" s="10" t="s">
        <v>50</v>
      </c>
      <c r="C49" s="5" t="s">
        <v>40</v>
      </c>
      <c r="D49" s="5"/>
      <c r="E49" s="5"/>
      <c r="F49" s="5"/>
      <c r="G49" s="7">
        <v>7089</v>
      </c>
      <c r="H49" s="7">
        <v>405</v>
      </c>
      <c r="I49" s="7">
        <v>3979</v>
      </c>
      <c r="J49" s="8"/>
      <c r="K49" s="9"/>
      <c r="L49" s="9"/>
      <c r="M49" s="9"/>
    </row>
    <row r="50" spans="1:13" ht="15.75" customHeight="1" x14ac:dyDescent="0.2">
      <c r="A50" s="5">
        <v>36</v>
      </c>
      <c r="B50" s="10" t="s">
        <v>23</v>
      </c>
      <c r="C50" s="5" t="s">
        <v>40</v>
      </c>
      <c r="D50" s="5"/>
      <c r="E50" s="5"/>
      <c r="F50" s="5"/>
      <c r="G50" s="7">
        <v>26425</v>
      </c>
      <c r="H50" s="7">
        <v>1766</v>
      </c>
      <c r="I50" s="7">
        <v>12792</v>
      </c>
      <c r="J50" s="8"/>
      <c r="K50" s="9"/>
      <c r="L50" s="9"/>
      <c r="M50" s="9"/>
    </row>
    <row r="51" spans="1:13" ht="15.75" customHeight="1" x14ac:dyDescent="0.2">
      <c r="A51" s="5">
        <v>37</v>
      </c>
      <c r="B51" s="10" t="s">
        <v>44</v>
      </c>
      <c r="C51" s="5" t="s">
        <v>40</v>
      </c>
      <c r="D51" s="5"/>
      <c r="E51" s="5"/>
      <c r="F51" s="5"/>
      <c r="G51" s="7">
        <v>7127</v>
      </c>
      <c r="H51" s="7"/>
      <c r="I51" s="7">
        <v>3401</v>
      </c>
      <c r="J51" s="8"/>
      <c r="K51" s="9"/>
      <c r="L51" s="9"/>
      <c r="M51" s="9"/>
    </row>
    <row r="52" spans="1:13" ht="13.5" customHeight="1" x14ac:dyDescent="0.2">
      <c r="A52" s="17" t="s">
        <v>4</v>
      </c>
      <c r="B52" s="17"/>
      <c r="C52" s="11" t="s">
        <v>40</v>
      </c>
      <c r="D52" s="12" t="s">
        <v>66</v>
      </c>
      <c r="E52" s="12" t="s">
        <v>66</v>
      </c>
      <c r="F52" s="12" t="s">
        <v>66</v>
      </c>
      <c r="G52" s="12">
        <f>SUM(G15:G51)</f>
        <v>1028587</v>
      </c>
      <c r="H52" s="12">
        <f t="shared" ref="H52:I52" si="0">SUM(H15:H51)</f>
        <v>263470</v>
      </c>
      <c r="I52" s="12">
        <f t="shared" si="0"/>
        <v>420211</v>
      </c>
    </row>
    <row r="53" spans="1:13" x14ac:dyDescent="0.2">
      <c r="G53" s="13"/>
      <c r="H53" s="13"/>
      <c r="I53" s="13"/>
      <c r="J53" s="8"/>
    </row>
    <row r="54" spans="1:13" x14ac:dyDescent="0.2">
      <c r="G54" s="13"/>
      <c r="H54" s="13"/>
      <c r="I54" s="13"/>
    </row>
    <row r="58" spans="1:13" x14ac:dyDescent="0.2">
      <c r="C58" s="14"/>
      <c r="D58" s="14"/>
      <c r="E58" s="14"/>
      <c r="F58" s="14"/>
    </row>
  </sheetData>
  <mergeCells count="14">
    <mergeCell ref="H6:I6"/>
    <mergeCell ref="H1:I1"/>
    <mergeCell ref="H2:I2"/>
    <mergeCell ref="H3:I3"/>
    <mergeCell ref="H4:I4"/>
    <mergeCell ref="H5:I5"/>
    <mergeCell ref="A52:B52"/>
    <mergeCell ref="H7:I7"/>
    <mergeCell ref="A9:I10"/>
    <mergeCell ref="A12:A14"/>
    <mergeCell ref="B12:B14"/>
    <mergeCell ref="C12:C14"/>
    <mergeCell ref="D12:I12"/>
    <mergeCell ref="G13:I1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opLeftCell="A23" workbookViewId="0">
      <selection activeCell="I36" sqref="I36"/>
    </sheetView>
  </sheetViews>
  <sheetFormatPr defaultRowHeight="12.75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9.140625" style="1" customWidth="1"/>
    <col min="11" max="16384" width="9.140625" style="1"/>
  </cols>
  <sheetData>
    <row r="1" spans="1:13" x14ac:dyDescent="0.2">
      <c r="H1" s="18" t="s">
        <v>39</v>
      </c>
      <c r="I1" s="18"/>
    </row>
    <row r="2" spans="1:13" x14ac:dyDescent="0.2">
      <c r="H2" s="18" t="s">
        <v>26</v>
      </c>
      <c r="I2" s="18"/>
    </row>
    <row r="3" spans="1:13" x14ac:dyDescent="0.2">
      <c r="H3" s="18" t="s">
        <v>27</v>
      </c>
      <c r="I3" s="18"/>
    </row>
    <row r="4" spans="1:13" x14ac:dyDescent="0.2">
      <c r="H4" s="18" t="s">
        <v>28</v>
      </c>
      <c r="I4" s="18"/>
    </row>
    <row r="5" spans="1:13" x14ac:dyDescent="0.2">
      <c r="H5" s="18" t="s">
        <v>29</v>
      </c>
      <c r="I5" s="18"/>
    </row>
    <row r="6" spans="1:13" x14ac:dyDescent="0.2">
      <c r="C6" s="2"/>
      <c r="D6" s="2"/>
      <c r="E6" s="2"/>
      <c r="F6" s="2"/>
      <c r="G6" s="2"/>
      <c r="H6" s="18" t="s">
        <v>30</v>
      </c>
      <c r="I6" s="18"/>
    </row>
    <row r="7" spans="1:13" x14ac:dyDescent="0.2">
      <c r="G7" s="2"/>
      <c r="H7" s="18" t="s">
        <v>3</v>
      </c>
      <c r="I7" s="18"/>
    </row>
    <row r="9" spans="1:13" ht="12.75" customHeight="1" x14ac:dyDescent="0.2">
      <c r="A9" s="19" t="s">
        <v>31</v>
      </c>
      <c r="B9" s="19"/>
      <c r="C9" s="19"/>
      <c r="D9" s="19"/>
      <c r="E9" s="19"/>
      <c r="F9" s="19"/>
      <c r="G9" s="19"/>
      <c r="H9" s="19"/>
      <c r="I9" s="19"/>
      <c r="J9" s="3"/>
    </row>
    <row r="10" spans="1:13" ht="30.75" customHeight="1" x14ac:dyDescent="0.2">
      <c r="A10" s="19"/>
      <c r="B10" s="19"/>
      <c r="C10" s="19"/>
      <c r="D10" s="19"/>
      <c r="E10" s="19"/>
      <c r="F10" s="19"/>
      <c r="G10" s="19"/>
      <c r="H10" s="19"/>
      <c r="I10" s="19"/>
      <c r="J10" s="3"/>
    </row>
    <row r="12" spans="1:13" x14ac:dyDescent="0.2">
      <c r="A12" s="20" t="s">
        <v>0</v>
      </c>
      <c r="B12" s="23" t="s">
        <v>1</v>
      </c>
      <c r="C12" s="24" t="s">
        <v>2</v>
      </c>
      <c r="D12" s="23" t="s">
        <v>8</v>
      </c>
      <c r="E12" s="23"/>
      <c r="F12" s="23"/>
      <c r="G12" s="23"/>
      <c r="H12" s="23"/>
      <c r="I12" s="23"/>
    </row>
    <row r="13" spans="1:13" x14ac:dyDescent="0.2">
      <c r="A13" s="21"/>
      <c r="B13" s="23"/>
      <c r="C13" s="25"/>
      <c r="D13" s="4" t="s">
        <v>32</v>
      </c>
      <c r="E13" s="4" t="s">
        <v>33</v>
      </c>
      <c r="F13" s="4" t="s">
        <v>34</v>
      </c>
      <c r="G13" s="23" t="s">
        <v>35</v>
      </c>
      <c r="H13" s="23"/>
      <c r="I13" s="23"/>
    </row>
    <row r="14" spans="1:13" ht="28.5" customHeight="1" x14ac:dyDescent="0.2">
      <c r="A14" s="22"/>
      <c r="B14" s="23"/>
      <c r="C14" s="26"/>
      <c r="D14" s="4"/>
      <c r="E14" s="4"/>
      <c r="F14" s="4"/>
      <c r="G14" s="4" t="s">
        <v>36</v>
      </c>
      <c r="H14" s="4" t="s">
        <v>37</v>
      </c>
      <c r="I14" s="4" t="s">
        <v>38</v>
      </c>
    </row>
    <row r="15" spans="1:13" ht="15.75" customHeight="1" x14ac:dyDescent="0.2">
      <c r="A15" s="5">
        <v>1</v>
      </c>
      <c r="B15" s="6" t="s">
        <v>25</v>
      </c>
      <c r="C15" s="5" t="s">
        <v>40</v>
      </c>
      <c r="D15" s="5"/>
      <c r="E15" s="5"/>
      <c r="F15" s="5"/>
      <c r="G15" s="7">
        <v>24324</v>
      </c>
      <c r="H15" s="7">
        <v>1522</v>
      </c>
      <c r="I15" s="7">
        <v>35319</v>
      </c>
      <c r="J15" s="8"/>
      <c r="K15" s="9"/>
      <c r="L15" s="9"/>
      <c r="M15" s="9"/>
    </row>
    <row r="16" spans="1:13" ht="15.75" customHeight="1" x14ac:dyDescent="0.2">
      <c r="A16" s="5">
        <v>2</v>
      </c>
      <c r="B16" s="6" t="s">
        <v>47</v>
      </c>
      <c r="C16" s="5" t="s">
        <v>40</v>
      </c>
      <c r="D16" s="5"/>
      <c r="E16" s="5"/>
      <c r="F16" s="5"/>
      <c r="G16" s="7">
        <v>18493</v>
      </c>
      <c r="H16" s="7">
        <v>1157</v>
      </c>
      <c r="I16" s="7">
        <v>4954</v>
      </c>
      <c r="J16" s="8"/>
      <c r="K16" s="9"/>
      <c r="L16" s="9"/>
      <c r="M16" s="9"/>
    </row>
    <row r="17" spans="1:13" ht="15.75" customHeight="1" x14ac:dyDescent="0.2">
      <c r="A17" s="5">
        <v>3</v>
      </c>
      <c r="B17" s="6" t="s">
        <v>58</v>
      </c>
      <c r="C17" s="5" t="s">
        <v>40</v>
      </c>
      <c r="D17" s="5"/>
      <c r="E17" s="5"/>
      <c r="F17" s="5"/>
      <c r="G17" s="7">
        <v>1974</v>
      </c>
      <c r="H17" s="7"/>
      <c r="I17" s="7">
        <v>207</v>
      </c>
      <c r="J17" s="8"/>
      <c r="K17" s="9"/>
      <c r="L17" s="9"/>
      <c r="M17" s="9"/>
    </row>
    <row r="18" spans="1:13" ht="15.75" customHeight="1" x14ac:dyDescent="0.2">
      <c r="A18" s="5">
        <v>4</v>
      </c>
      <c r="B18" s="6" t="s">
        <v>15</v>
      </c>
      <c r="C18" s="5" t="s">
        <v>40</v>
      </c>
      <c r="D18" s="5"/>
      <c r="E18" s="5"/>
      <c r="F18" s="5"/>
      <c r="G18" s="7">
        <v>44340</v>
      </c>
      <c r="H18" s="7">
        <v>2564</v>
      </c>
      <c r="I18" s="7">
        <v>4238</v>
      </c>
      <c r="J18" s="8"/>
      <c r="K18" s="9"/>
      <c r="L18" s="9"/>
      <c r="M18" s="9"/>
    </row>
    <row r="19" spans="1:13" ht="15.75" customHeight="1" x14ac:dyDescent="0.2">
      <c r="A19" s="5">
        <v>5</v>
      </c>
      <c r="B19" s="6" t="s">
        <v>46</v>
      </c>
      <c r="C19" s="5" t="s">
        <v>40</v>
      </c>
      <c r="D19" s="5"/>
      <c r="E19" s="5"/>
      <c r="F19" s="5"/>
      <c r="G19" s="7">
        <v>4718</v>
      </c>
      <c r="H19" s="7">
        <v>2671</v>
      </c>
      <c r="I19" s="7">
        <v>1753</v>
      </c>
      <c r="J19" s="8"/>
      <c r="K19" s="9"/>
      <c r="L19" s="9"/>
      <c r="M19" s="9"/>
    </row>
    <row r="20" spans="1:13" ht="15.75" customHeight="1" x14ac:dyDescent="0.2">
      <c r="A20" s="5">
        <v>6</v>
      </c>
      <c r="B20" s="6" t="s">
        <v>16</v>
      </c>
      <c r="C20" s="5" t="s">
        <v>40</v>
      </c>
      <c r="D20" s="5"/>
      <c r="E20" s="5"/>
      <c r="F20" s="5"/>
      <c r="G20" s="7">
        <v>48196</v>
      </c>
      <c r="H20" s="7">
        <f>10115+15387</f>
        <v>25502</v>
      </c>
      <c r="I20" s="7">
        <v>23856</v>
      </c>
      <c r="J20" s="8"/>
      <c r="K20" s="9"/>
      <c r="L20" s="9"/>
      <c r="M20" s="9"/>
    </row>
    <row r="21" spans="1:13" ht="15.75" customHeight="1" x14ac:dyDescent="0.2">
      <c r="A21" s="5">
        <v>7</v>
      </c>
      <c r="B21" s="6" t="s">
        <v>56</v>
      </c>
      <c r="C21" s="5" t="s">
        <v>40</v>
      </c>
      <c r="D21" s="5"/>
      <c r="E21" s="5"/>
      <c r="F21" s="5"/>
      <c r="G21" s="7">
        <v>7396</v>
      </c>
      <c r="H21" s="7">
        <f>6421+602</f>
        <v>7023</v>
      </c>
      <c r="I21" s="7">
        <v>3351</v>
      </c>
      <c r="J21" s="8"/>
      <c r="K21" s="9"/>
      <c r="L21" s="9"/>
      <c r="M21" s="9"/>
    </row>
    <row r="22" spans="1:13" ht="15.75" customHeight="1" x14ac:dyDescent="0.2">
      <c r="A22" s="5">
        <v>8</v>
      </c>
      <c r="B22" s="6" t="s">
        <v>53</v>
      </c>
      <c r="C22" s="5" t="s">
        <v>40</v>
      </c>
      <c r="D22" s="5"/>
      <c r="E22" s="5"/>
      <c r="F22" s="5"/>
      <c r="G22" s="7">
        <v>4676</v>
      </c>
      <c r="H22" s="7">
        <v>1715</v>
      </c>
      <c r="I22" s="7">
        <v>970</v>
      </c>
      <c r="J22" s="8"/>
      <c r="K22" s="9"/>
      <c r="L22" s="9"/>
      <c r="M22" s="9"/>
    </row>
    <row r="23" spans="1:13" ht="15.75" customHeight="1" x14ac:dyDescent="0.2">
      <c r="A23" s="5">
        <v>9</v>
      </c>
      <c r="B23" s="6" t="s">
        <v>57</v>
      </c>
      <c r="C23" s="5" t="s">
        <v>40</v>
      </c>
      <c r="D23" s="5"/>
      <c r="E23" s="5"/>
      <c r="F23" s="5"/>
      <c r="G23" s="7">
        <v>5504</v>
      </c>
      <c r="H23" s="7">
        <f>255+293</f>
        <v>548</v>
      </c>
      <c r="I23" s="7">
        <v>2441</v>
      </c>
      <c r="J23" s="8"/>
      <c r="K23" s="9"/>
      <c r="L23" s="9"/>
      <c r="M23" s="9"/>
    </row>
    <row r="24" spans="1:13" ht="15.75" customHeight="1" x14ac:dyDescent="0.2">
      <c r="A24" s="5">
        <v>10</v>
      </c>
      <c r="B24" s="6" t="s">
        <v>59</v>
      </c>
      <c r="C24" s="5" t="s">
        <v>40</v>
      </c>
      <c r="D24" s="5"/>
      <c r="E24" s="5"/>
      <c r="F24" s="5"/>
      <c r="G24" s="7">
        <v>2074</v>
      </c>
      <c r="H24" s="7">
        <v>661</v>
      </c>
      <c r="I24" s="7">
        <v>915</v>
      </c>
      <c r="J24" s="8"/>
      <c r="K24" s="9"/>
      <c r="L24" s="9"/>
      <c r="M24" s="9"/>
    </row>
    <row r="25" spans="1:13" ht="15.75" customHeight="1" x14ac:dyDescent="0.2">
      <c r="A25" s="5">
        <v>11</v>
      </c>
      <c r="B25" s="6" t="s">
        <v>45</v>
      </c>
      <c r="C25" s="5" t="s">
        <v>40</v>
      </c>
      <c r="D25" s="5"/>
      <c r="E25" s="5"/>
      <c r="F25" s="5"/>
      <c r="G25" s="7">
        <v>8590</v>
      </c>
      <c r="H25" s="7"/>
      <c r="I25" s="7">
        <v>3868</v>
      </c>
      <c r="J25" s="8"/>
      <c r="K25" s="9"/>
      <c r="L25" s="9"/>
      <c r="M25" s="9"/>
    </row>
    <row r="26" spans="1:13" ht="15.75" customHeight="1" x14ac:dyDescent="0.2">
      <c r="A26" s="5">
        <v>12</v>
      </c>
      <c r="B26" s="6" t="s">
        <v>14</v>
      </c>
      <c r="C26" s="5" t="s">
        <v>40</v>
      </c>
      <c r="D26" s="5"/>
      <c r="E26" s="5"/>
      <c r="F26" s="5"/>
      <c r="G26" s="7">
        <v>63368</v>
      </c>
      <c r="H26" s="7">
        <f>3244+9705</f>
        <v>12949</v>
      </c>
      <c r="I26" s="7">
        <v>15899</v>
      </c>
      <c r="J26" s="8"/>
      <c r="K26" s="9"/>
      <c r="L26" s="9"/>
      <c r="M26" s="9"/>
    </row>
    <row r="27" spans="1:13" ht="15.75" customHeight="1" x14ac:dyDescent="0.2">
      <c r="A27" s="5">
        <v>13</v>
      </c>
      <c r="B27" s="6" t="s">
        <v>51</v>
      </c>
      <c r="C27" s="5" t="s">
        <v>40</v>
      </c>
      <c r="D27" s="5"/>
      <c r="E27" s="5"/>
      <c r="F27" s="5"/>
      <c r="G27" s="7">
        <v>8730</v>
      </c>
      <c r="H27" s="7">
        <v>1292</v>
      </c>
      <c r="I27" s="7">
        <v>2759</v>
      </c>
      <c r="J27" s="8"/>
      <c r="K27" s="9"/>
      <c r="L27" s="9"/>
      <c r="M27" s="9"/>
    </row>
    <row r="28" spans="1:13" ht="15.75" customHeight="1" x14ac:dyDescent="0.2">
      <c r="A28" s="5">
        <v>14</v>
      </c>
      <c r="B28" s="6" t="s">
        <v>18</v>
      </c>
      <c r="C28" s="5" t="s">
        <v>40</v>
      </c>
      <c r="D28" s="5"/>
      <c r="E28" s="5"/>
      <c r="F28" s="5"/>
      <c r="G28" s="7">
        <v>56877</v>
      </c>
      <c r="H28" s="7">
        <v>3827</v>
      </c>
      <c r="I28" s="7">
        <v>9352</v>
      </c>
      <c r="J28" s="8"/>
      <c r="K28" s="9"/>
      <c r="L28" s="9"/>
      <c r="M28" s="9"/>
    </row>
    <row r="29" spans="1:13" ht="15.75" customHeight="1" x14ac:dyDescent="0.2">
      <c r="A29" s="5">
        <v>15</v>
      </c>
      <c r="B29" s="10" t="s">
        <v>60</v>
      </c>
      <c r="C29" s="5" t="s">
        <v>40</v>
      </c>
      <c r="D29" s="5"/>
      <c r="E29" s="5"/>
      <c r="F29" s="5"/>
      <c r="G29" s="7">
        <v>4500</v>
      </c>
      <c r="H29" s="7">
        <v>87</v>
      </c>
      <c r="I29" s="7">
        <v>147</v>
      </c>
      <c r="J29" s="8"/>
      <c r="K29" s="9"/>
      <c r="L29" s="9"/>
      <c r="M29" s="9"/>
    </row>
    <row r="30" spans="1:13" ht="15.75" customHeight="1" x14ac:dyDescent="0.2">
      <c r="A30" s="5">
        <v>16</v>
      </c>
      <c r="B30" s="10" t="s">
        <v>17</v>
      </c>
      <c r="C30" s="5" t="s">
        <v>40</v>
      </c>
      <c r="D30" s="5"/>
      <c r="E30" s="5"/>
      <c r="F30" s="5"/>
      <c r="G30" s="7">
        <v>48283</v>
      </c>
      <c r="H30" s="7">
        <f>1255+40085</f>
        <v>41340</v>
      </c>
      <c r="I30" s="7">
        <v>8626</v>
      </c>
      <c r="J30" s="8"/>
      <c r="K30" s="9"/>
      <c r="L30" s="9"/>
      <c r="M30" s="9"/>
    </row>
    <row r="31" spans="1:13" ht="15.75" customHeight="1" x14ac:dyDescent="0.2">
      <c r="A31" s="5">
        <v>17</v>
      </c>
      <c r="B31" s="10" t="s">
        <v>61</v>
      </c>
      <c r="C31" s="5" t="s">
        <v>40</v>
      </c>
      <c r="D31" s="5"/>
      <c r="E31" s="5"/>
      <c r="F31" s="5"/>
      <c r="G31" s="7">
        <v>9636</v>
      </c>
      <c r="H31" s="7">
        <v>227</v>
      </c>
      <c r="I31" s="7">
        <v>517</v>
      </c>
      <c r="J31" s="8"/>
      <c r="K31" s="9"/>
      <c r="L31" s="9"/>
      <c r="M31" s="9"/>
    </row>
    <row r="32" spans="1:13" ht="15.75" customHeight="1" x14ac:dyDescent="0.2">
      <c r="A32" s="5">
        <v>18</v>
      </c>
      <c r="B32" s="6" t="s">
        <v>41</v>
      </c>
      <c r="C32" s="5" t="s">
        <v>40</v>
      </c>
      <c r="D32" s="5"/>
      <c r="E32" s="5"/>
      <c r="F32" s="5"/>
      <c r="G32" s="7">
        <v>21994</v>
      </c>
      <c r="H32" s="7">
        <f>535+17526</f>
        <v>18061</v>
      </c>
      <c r="I32" s="7">
        <v>5958</v>
      </c>
      <c r="J32" s="8"/>
      <c r="K32" s="9"/>
      <c r="L32" s="9"/>
      <c r="M32" s="9"/>
    </row>
    <row r="33" spans="1:13" ht="15.75" customHeight="1" x14ac:dyDescent="0.2">
      <c r="A33" s="5">
        <v>19</v>
      </c>
      <c r="B33" s="6" t="s">
        <v>62</v>
      </c>
      <c r="C33" s="5" t="s">
        <v>40</v>
      </c>
      <c r="D33" s="5"/>
      <c r="E33" s="5"/>
      <c r="F33" s="5"/>
      <c r="G33" s="7">
        <v>10539</v>
      </c>
      <c r="H33" s="7">
        <v>8</v>
      </c>
      <c r="I33" s="7">
        <v>1971</v>
      </c>
      <c r="J33" s="8"/>
      <c r="K33" s="9"/>
      <c r="L33" s="9"/>
      <c r="M33" s="9"/>
    </row>
    <row r="34" spans="1:13" ht="15.75" customHeight="1" x14ac:dyDescent="0.2">
      <c r="A34" s="5">
        <v>20</v>
      </c>
      <c r="B34" s="6" t="s">
        <v>49</v>
      </c>
      <c r="C34" s="5" t="s">
        <v>40</v>
      </c>
      <c r="D34" s="5"/>
      <c r="E34" s="5"/>
      <c r="F34" s="5"/>
      <c r="G34" s="7">
        <v>835</v>
      </c>
      <c r="H34" s="7"/>
      <c r="I34" s="7">
        <v>14</v>
      </c>
      <c r="J34" s="8"/>
      <c r="K34" s="9"/>
      <c r="L34" s="9"/>
      <c r="M34" s="9"/>
    </row>
    <row r="35" spans="1:13" ht="15.75" customHeight="1" x14ac:dyDescent="0.2">
      <c r="A35" s="5">
        <v>21</v>
      </c>
      <c r="B35" s="6" t="s">
        <v>20</v>
      </c>
      <c r="C35" s="5" t="s">
        <v>40</v>
      </c>
      <c r="D35" s="5"/>
      <c r="E35" s="5"/>
      <c r="F35" s="5"/>
      <c r="G35" s="7">
        <v>59303</v>
      </c>
      <c r="H35" s="7">
        <v>4184</v>
      </c>
      <c r="I35" s="7">
        <v>9862</v>
      </c>
      <c r="J35" s="8"/>
      <c r="K35" s="9"/>
      <c r="L35" s="9"/>
      <c r="M35" s="9"/>
    </row>
    <row r="36" spans="1:13" ht="15.75" customHeight="1" x14ac:dyDescent="0.2">
      <c r="A36" s="5">
        <v>22</v>
      </c>
      <c r="B36" s="6" t="s">
        <v>22</v>
      </c>
      <c r="C36" s="5" t="s">
        <v>40</v>
      </c>
      <c r="D36" s="5"/>
      <c r="E36" s="5"/>
      <c r="F36" s="5"/>
      <c r="G36" s="7">
        <v>84952</v>
      </c>
      <c r="H36" s="7">
        <f>18299+2367-509</f>
        <v>20157</v>
      </c>
      <c r="I36" s="7">
        <f>17183+2330</f>
        <v>19513</v>
      </c>
      <c r="J36" s="8"/>
      <c r="K36" s="9"/>
      <c r="L36" s="9"/>
      <c r="M36" s="9"/>
    </row>
    <row r="37" spans="1:13" ht="15.75" customHeight="1" x14ac:dyDescent="0.2">
      <c r="A37" s="5">
        <v>23</v>
      </c>
      <c r="B37" s="6" t="s">
        <v>55</v>
      </c>
      <c r="C37" s="5" t="s">
        <v>40</v>
      </c>
      <c r="D37" s="5"/>
      <c r="E37" s="5"/>
      <c r="F37" s="5"/>
      <c r="G37" s="7">
        <v>68589</v>
      </c>
      <c r="H37" s="7">
        <f>2732+10832</f>
        <v>13564</v>
      </c>
      <c r="I37" s="7">
        <v>56665</v>
      </c>
      <c r="J37" s="8"/>
      <c r="K37" s="9"/>
      <c r="L37" s="9"/>
      <c r="M37" s="9"/>
    </row>
    <row r="38" spans="1:13" ht="15.75" customHeight="1" x14ac:dyDescent="0.2">
      <c r="A38" s="5">
        <v>24</v>
      </c>
      <c r="B38" s="6" t="s">
        <v>19</v>
      </c>
      <c r="C38" s="5" t="s">
        <v>40</v>
      </c>
      <c r="D38" s="5"/>
      <c r="E38" s="5"/>
      <c r="F38" s="5"/>
      <c r="G38" s="7">
        <v>30318</v>
      </c>
      <c r="H38" s="7">
        <f>3237+17052</f>
        <v>20289</v>
      </c>
      <c r="I38" s="7">
        <v>11257</v>
      </c>
      <c r="J38" s="8"/>
      <c r="K38" s="9"/>
      <c r="L38" s="9"/>
      <c r="M38" s="9"/>
    </row>
    <row r="39" spans="1:13" ht="15.75" customHeight="1" x14ac:dyDescent="0.2">
      <c r="A39" s="5">
        <v>25</v>
      </c>
      <c r="B39" s="6" t="s">
        <v>24</v>
      </c>
      <c r="C39" s="5" t="s">
        <v>40</v>
      </c>
      <c r="D39" s="5"/>
      <c r="E39" s="5"/>
      <c r="F39" s="5"/>
      <c r="G39" s="7">
        <v>79000</v>
      </c>
      <c r="H39" s="7">
        <f>9532+3551</f>
        <v>13083</v>
      </c>
      <c r="I39" s="7">
        <v>18421</v>
      </c>
      <c r="J39" s="8"/>
      <c r="K39" s="9"/>
      <c r="L39" s="9"/>
      <c r="M39" s="9"/>
    </row>
    <row r="40" spans="1:13" ht="15.75" customHeight="1" x14ac:dyDescent="0.2">
      <c r="A40" s="5">
        <v>26</v>
      </c>
      <c r="B40" s="6" t="s">
        <v>48</v>
      </c>
      <c r="C40" s="5" t="s">
        <v>40</v>
      </c>
      <c r="D40" s="5"/>
      <c r="E40" s="5"/>
      <c r="F40" s="5"/>
      <c r="G40" s="7">
        <v>1728</v>
      </c>
      <c r="H40" s="7"/>
      <c r="I40" s="7">
        <v>38</v>
      </c>
      <c r="J40" s="8"/>
      <c r="K40" s="9"/>
      <c r="L40" s="9"/>
      <c r="M40" s="9"/>
    </row>
    <row r="41" spans="1:13" ht="15.75" customHeight="1" x14ac:dyDescent="0.2">
      <c r="A41" s="5">
        <v>27</v>
      </c>
      <c r="B41" s="6" t="s">
        <v>42</v>
      </c>
      <c r="C41" s="5" t="s">
        <v>40</v>
      </c>
      <c r="D41" s="5"/>
      <c r="E41" s="5"/>
      <c r="F41" s="5"/>
      <c r="G41" s="7">
        <v>9388</v>
      </c>
      <c r="H41" s="7">
        <v>600</v>
      </c>
      <c r="I41" s="7">
        <v>1897</v>
      </c>
      <c r="J41" s="8"/>
      <c r="K41" s="9"/>
      <c r="L41" s="9"/>
      <c r="M41" s="9"/>
    </row>
    <row r="42" spans="1:13" ht="15.75" customHeight="1" x14ac:dyDescent="0.2">
      <c r="A42" s="5">
        <v>28</v>
      </c>
      <c r="B42" s="6" t="s">
        <v>54</v>
      </c>
      <c r="C42" s="5" t="s">
        <v>40</v>
      </c>
      <c r="D42" s="5"/>
      <c r="E42" s="5"/>
      <c r="F42" s="5"/>
      <c r="G42" s="7">
        <v>4845</v>
      </c>
      <c r="H42" s="7">
        <v>1355</v>
      </c>
      <c r="I42" s="7">
        <v>1466</v>
      </c>
      <c r="J42" s="8"/>
      <c r="K42" s="9"/>
      <c r="L42" s="9"/>
      <c r="M42" s="9"/>
    </row>
    <row r="43" spans="1:13" ht="15.75" customHeight="1" x14ac:dyDescent="0.2">
      <c r="A43" s="5">
        <v>29</v>
      </c>
      <c r="B43" s="6" t="s">
        <v>43</v>
      </c>
      <c r="C43" s="5" t="s">
        <v>40</v>
      </c>
      <c r="D43" s="5"/>
      <c r="E43" s="5"/>
      <c r="F43" s="5"/>
      <c r="G43" s="7">
        <v>5346</v>
      </c>
      <c r="H43" s="7">
        <v>50</v>
      </c>
      <c r="I43" s="7">
        <v>1575</v>
      </c>
      <c r="J43" s="8"/>
      <c r="K43" s="9"/>
      <c r="L43" s="9"/>
      <c r="M43" s="9"/>
    </row>
    <row r="44" spans="1:13" ht="15.75" customHeight="1" x14ac:dyDescent="0.2">
      <c r="A44" s="5">
        <v>30</v>
      </c>
      <c r="B44" s="6" t="s">
        <v>63</v>
      </c>
      <c r="C44" s="5" t="s">
        <v>40</v>
      </c>
      <c r="D44" s="5"/>
      <c r="E44" s="5"/>
      <c r="F44" s="5"/>
      <c r="G44" s="7">
        <v>24297</v>
      </c>
      <c r="H44" s="7">
        <f>3964+230</f>
        <v>4194</v>
      </c>
      <c r="I44" s="7">
        <v>10077</v>
      </c>
      <c r="J44" s="8"/>
      <c r="K44" s="9"/>
      <c r="L44" s="9"/>
      <c r="M44" s="9"/>
    </row>
    <row r="45" spans="1:13" ht="15.75" customHeight="1" x14ac:dyDescent="0.2">
      <c r="A45" s="5">
        <v>31</v>
      </c>
      <c r="B45" s="6" t="s">
        <v>64</v>
      </c>
      <c r="C45" s="5" t="s">
        <v>40</v>
      </c>
      <c r="D45" s="5"/>
      <c r="E45" s="5"/>
      <c r="F45" s="5"/>
      <c r="G45" s="7">
        <v>1173</v>
      </c>
      <c r="H45" s="7"/>
      <c r="I45" s="7">
        <v>179</v>
      </c>
      <c r="J45" s="8"/>
      <c r="K45" s="9"/>
      <c r="L45" s="9"/>
      <c r="M45" s="9"/>
    </row>
    <row r="46" spans="1:13" ht="15.75" customHeight="1" x14ac:dyDescent="0.2">
      <c r="A46" s="5">
        <v>32</v>
      </c>
      <c r="B46" s="10" t="s">
        <v>65</v>
      </c>
      <c r="C46" s="5" t="s">
        <v>40</v>
      </c>
      <c r="D46" s="5"/>
      <c r="E46" s="5"/>
      <c r="F46" s="5"/>
      <c r="G46" s="7">
        <v>55351</v>
      </c>
      <c r="H46" s="7">
        <f>4726+4051</f>
        <v>8777</v>
      </c>
      <c r="I46" s="7">
        <v>10135</v>
      </c>
      <c r="J46" s="8"/>
      <c r="K46" s="9"/>
      <c r="L46" s="9"/>
      <c r="M46" s="9"/>
    </row>
    <row r="47" spans="1:13" ht="15.75" customHeight="1" x14ac:dyDescent="0.2">
      <c r="A47" s="5">
        <v>33</v>
      </c>
      <c r="B47" s="10" t="s">
        <v>52</v>
      </c>
      <c r="C47" s="5" t="s">
        <v>40</v>
      </c>
      <c r="D47" s="5"/>
      <c r="E47" s="5"/>
      <c r="F47" s="5"/>
      <c r="G47" s="7">
        <v>14626</v>
      </c>
      <c r="H47" s="7">
        <v>1845</v>
      </c>
      <c r="I47" s="7">
        <v>8589</v>
      </c>
      <c r="J47" s="8"/>
      <c r="K47" s="9"/>
      <c r="L47" s="9"/>
      <c r="M47" s="9"/>
    </row>
    <row r="48" spans="1:13" ht="15.75" customHeight="1" x14ac:dyDescent="0.2">
      <c r="A48" s="5">
        <v>34</v>
      </c>
      <c r="B48" s="10" t="s">
        <v>21</v>
      </c>
      <c r="C48" s="5" t="s">
        <v>40</v>
      </c>
      <c r="D48" s="5"/>
      <c r="E48" s="5"/>
      <c r="F48" s="5"/>
      <c r="G48" s="7">
        <f>63424</f>
        <v>63424</v>
      </c>
      <c r="H48" s="7">
        <f>5853+2581</f>
        <v>8434</v>
      </c>
      <c r="I48" s="7">
        <v>11894</v>
      </c>
      <c r="J48" s="8"/>
      <c r="K48" s="9"/>
      <c r="L48" s="9"/>
      <c r="M48" s="9"/>
    </row>
    <row r="49" spans="1:13" ht="15.75" customHeight="1" x14ac:dyDescent="0.2">
      <c r="A49" s="5">
        <v>35</v>
      </c>
      <c r="B49" s="10" t="s">
        <v>50</v>
      </c>
      <c r="C49" s="5" t="s">
        <v>40</v>
      </c>
      <c r="D49" s="5"/>
      <c r="E49" s="5"/>
      <c r="F49" s="5"/>
      <c r="G49" s="7">
        <v>6564</v>
      </c>
      <c r="H49" s="7">
        <v>408</v>
      </c>
      <c r="I49" s="7">
        <v>2230</v>
      </c>
      <c r="J49" s="8"/>
      <c r="K49" s="9"/>
      <c r="L49" s="9"/>
      <c r="M49" s="9"/>
    </row>
    <row r="50" spans="1:13" ht="15.75" customHeight="1" x14ac:dyDescent="0.2">
      <c r="A50" s="5">
        <v>36</v>
      </c>
      <c r="B50" s="10" t="s">
        <v>23</v>
      </c>
      <c r="C50" s="5" t="s">
        <v>40</v>
      </c>
      <c r="D50" s="5"/>
      <c r="E50" s="5"/>
      <c r="F50" s="5"/>
      <c r="G50" s="7">
        <v>24229</v>
      </c>
      <c r="H50" s="7">
        <v>1975</v>
      </c>
      <c r="I50" s="7">
        <v>10429</v>
      </c>
      <c r="J50" s="8"/>
      <c r="K50" s="9"/>
      <c r="L50" s="9"/>
      <c r="M50" s="9"/>
    </row>
    <row r="51" spans="1:13" ht="15.75" customHeight="1" x14ac:dyDescent="0.2">
      <c r="A51" s="5">
        <v>37</v>
      </c>
      <c r="B51" s="10" t="s">
        <v>44</v>
      </c>
      <c r="C51" s="5" t="s">
        <v>40</v>
      </c>
      <c r="D51" s="5"/>
      <c r="E51" s="5"/>
      <c r="F51" s="5"/>
      <c r="G51" s="7">
        <v>6299</v>
      </c>
      <c r="H51" s="7"/>
      <c r="I51" s="7">
        <v>2008</v>
      </c>
      <c r="J51" s="8"/>
      <c r="K51" s="9"/>
      <c r="L51" s="9"/>
      <c r="M51" s="9"/>
    </row>
    <row r="52" spans="1:13" ht="13.5" customHeight="1" x14ac:dyDescent="0.2">
      <c r="A52" s="17" t="s">
        <v>4</v>
      </c>
      <c r="B52" s="17"/>
      <c r="C52" s="11" t="s">
        <v>40</v>
      </c>
      <c r="D52" s="12" t="s">
        <v>66</v>
      </c>
      <c r="E52" s="12" t="s">
        <v>66</v>
      </c>
      <c r="F52" s="12" t="s">
        <v>66</v>
      </c>
      <c r="G52" s="12">
        <f>SUM(G15:G51)</f>
        <v>934479</v>
      </c>
      <c r="H52" s="12">
        <f t="shared" ref="H52:I52" si="0">SUM(H15:H51)</f>
        <v>220069</v>
      </c>
      <c r="I52" s="12">
        <f t="shared" si="0"/>
        <v>303350</v>
      </c>
    </row>
    <row r="53" spans="1:13" x14ac:dyDescent="0.2">
      <c r="G53" s="13"/>
      <c r="H53" s="13"/>
      <c r="I53" s="13"/>
      <c r="J53" s="8"/>
    </row>
    <row r="54" spans="1:13" x14ac:dyDescent="0.2">
      <c r="G54" s="13"/>
      <c r="H54" s="13"/>
      <c r="I54" s="13"/>
    </row>
    <row r="58" spans="1:13" x14ac:dyDescent="0.2">
      <c r="C58" s="14"/>
      <c r="D58" s="14"/>
      <c r="E58" s="14"/>
      <c r="F58" s="14"/>
    </row>
  </sheetData>
  <mergeCells count="14">
    <mergeCell ref="H6:I6"/>
    <mergeCell ref="H1:I1"/>
    <mergeCell ref="H2:I2"/>
    <mergeCell ref="H3:I3"/>
    <mergeCell ref="H4:I4"/>
    <mergeCell ref="H5:I5"/>
    <mergeCell ref="A52:B52"/>
    <mergeCell ref="H7:I7"/>
    <mergeCell ref="A9:I10"/>
    <mergeCell ref="A12:A14"/>
    <mergeCell ref="B12:B14"/>
    <mergeCell ref="C12:C14"/>
    <mergeCell ref="D12:I12"/>
    <mergeCell ref="G13:I13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opLeftCell="A15" workbookViewId="0">
      <selection activeCell="I36" sqref="I36"/>
    </sheetView>
  </sheetViews>
  <sheetFormatPr defaultRowHeight="12.75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9.140625" style="1" customWidth="1"/>
    <col min="11" max="16384" width="9.140625" style="1"/>
  </cols>
  <sheetData>
    <row r="1" spans="1:13" x14ac:dyDescent="0.2">
      <c r="H1" s="18" t="s">
        <v>39</v>
      </c>
      <c r="I1" s="18"/>
    </row>
    <row r="2" spans="1:13" x14ac:dyDescent="0.2">
      <c r="H2" s="18" t="s">
        <v>26</v>
      </c>
      <c r="I2" s="18"/>
    </row>
    <row r="3" spans="1:13" x14ac:dyDescent="0.2">
      <c r="H3" s="18" t="s">
        <v>27</v>
      </c>
      <c r="I3" s="18"/>
    </row>
    <row r="4" spans="1:13" x14ac:dyDescent="0.2">
      <c r="H4" s="18" t="s">
        <v>28</v>
      </c>
      <c r="I4" s="18"/>
    </row>
    <row r="5" spans="1:13" x14ac:dyDescent="0.2">
      <c r="H5" s="18" t="s">
        <v>29</v>
      </c>
      <c r="I5" s="18"/>
    </row>
    <row r="6" spans="1:13" x14ac:dyDescent="0.2">
      <c r="C6" s="2"/>
      <c r="D6" s="2"/>
      <c r="E6" s="2"/>
      <c r="F6" s="2"/>
      <c r="G6" s="2"/>
      <c r="H6" s="18" t="s">
        <v>30</v>
      </c>
      <c r="I6" s="18"/>
    </row>
    <row r="7" spans="1:13" x14ac:dyDescent="0.2">
      <c r="G7" s="2"/>
      <c r="H7" s="18" t="s">
        <v>3</v>
      </c>
      <c r="I7" s="18"/>
    </row>
    <row r="9" spans="1:13" ht="12.75" customHeight="1" x14ac:dyDescent="0.2">
      <c r="A9" s="19" t="s">
        <v>31</v>
      </c>
      <c r="B9" s="19"/>
      <c r="C9" s="19"/>
      <c r="D9" s="19"/>
      <c r="E9" s="19"/>
      <c r="F9" s="19"/>
      <c r="G9" s="19"/>
      <c r="H9" s="19"/>
      <c r="I9" s="19"/>
      <c r="J9" s="3"/>
    </row>
    <row r="10" spans="1:13" ht="30.75" customHeight="1" x14ac:dyDescent="0.2">
      <c r="A10" s="19"/>
      <c r="B10" s="19"/>
      <c r="C10" s="19"/>
      <c r="D10" s="19"/>
      <c r="E10" s="19"/>
      <c r="F10" s="19"/>
      <c r="G10" s="19"/>
      <c r="H10" s="19"/>
      <c r="I10" s="19"/>
      <c r="J10" s="3"/>
    </row>
    <row r="12" spans="1:13" x14ac:dyDescent="0.2">
      <c r="A12" s="20" t="s">
        <v>0</v>
      </c>
      <c r="B12" s="23" t="s">
        <v>1</v>
      </c>
      <c r="C12" s="24" t="s">
        <v>2</v>
      </c>
      <c r="D12" s="23" t="s">
        <v>67</v>
      </c>
      <c r="E12" s="23"/>
      <c r="F12" s="23"/>
      <c r="G12" s="23"/>
      <c r="H12" s="23"/>
      <c r="I12" s="23"/>
    </row>
    <row r="13" spans="1:13" x14ac:dyDescent="0.2">
      <c r="A13" s="21"/>
      <c r="B13" s="23"/>
      <c r="C13" s="25"/>
      <c r="D13" s="4" t="s">
        <v>32</v>
      </c>
      <c r="E13" s="4" t="s">
        <v>33</v>
      </c>
      <c r="F13" s="4" t="s">
        <v>34</v>
      </c>
      <c r="G13" s="23" t="s">
        <v>35</v>
      </c>
      <c r="H13" s="23"/>
      <c r="I13" s="23"/>
    </row>
    <row r="14" spans="1:13" ht="28.5" customHeight="1" x14ac:dyDescent="0.2">
      <c r="A14" s="22"/>
      <c r="B14" s="23"/>
      <c r="C14" s="26"/>
      <c r="D14" s="4"/>
      <c r="E14" s="4"/>
      <c r="F14" s="4"/>
      <c r="G14" s="4" t="s">
        <v>36</v>
      </c>
      <c r="H14" s="4" t="s">
        <v>37</v>
      </c>
      <c r="I14" s="4" t="s">
        <v>38</v>
      </c>
    </row>
    <row r="15" spans="1:13" ht="15.75" customHeight="1" x14ac:dyDescent="0.2">
      <c r="A15" s="5">
        <v>1</v>
      </c>
      <c r="B15" s="6" t="s">
        <v>25</v>
      </c>
      <c r="C15" s="5" t="s">
        <v>40</v>
      </c>
      <c r="D15" s="5"/>
      <c r="E15" s="5"/>
      <c r="F15" s="5"/>
      <c r="G15" s="7">
        <v>22352</v>
      </c>
      <c r="H15" s="7">
        <v>1445</v>
      </c>
      <c r="I15" s="7">
        <v>34018</v>
      </c>
      <c r="J15" s="8"/>
      <c r="K15" s="9"/>
      <c r="L15" s="9"/>
      <c r="M15" s="9"/>
    </row>
    <row r="16" spans="1:13" ht="15.75" customHeight="1" x14ac:dyDescent="0.2">
      <c r="A16" s="5">
        <v>2</v>
      </c>
      <c r="B16" s="6" t="s">
        <v>47</v>
      </c>
      <c r="C16" s="5" t="s">
        <v>40</v>
      </c>
      <c r="D16" s="5"/>
      <c r="E16" s="5"/>
      <c r="F16" s="5"/>
      <c r="G16" s="7">
        <v>14891</v>
      </c>
      <c r="H16" s="7">
        <v>1578</v>
      </c>
      <c r="I16" s="7">
        <v>4304</v>
      </c>
      <c r="J16" s="8"/>
      <c r="K16" s="9"/>
      <c r="L16" s="9"/>
      <c r="M16" s="9"/>
    </row>
    <row r="17" spans="1:13" ht="15.75" customHeight="1" x14ac:dyDescent="0.2">
      <c r="A17" s="5">
        <v>3</v>
      </c>
      <c r="B17" s="6" t="s">
        <v>58</v>
      </c>
      <c r="C17" s="5" t="s">
        <v>40</v>
      </c>
      <c r="D17" s="5"/>
      <c r="E17" s="5"/>
      <c r="F17" s="5"/>
      <c r="G17" s="7">
        <v>2854</v>
      </c>
      <c r="H17" s="7"/>
      <c r="I17" s="7">
        <v>179</v>
      </c>
      <c r="J17" s="8"/>
      <c r="K17" s="9"/>
      <c r="L17" s="9"/>
      <c r="M17" s="9"/>
    </row>
    <row r="18" spans="1:13" ht="15.75" customHeight="1" x14ac:dyDescent="0.2">
      <c r="A18" s="5">
        <v>4</v>
      </c>
      <c r="B18" s="6" t="s">
        <v>15</v>
      </c>
      <c r="C18" s="5" t="s">
        <v>40</v>
      </c>
      <c r="D18" s="5"/>
      <c r="E18" s="5"/>
      <c r="F18" s="5"/>
      <c r="G18" s="7">
        <v>32853</v>
      </c>
      <c r="H18" s="7">
        <v>2270</v>
      </c>
      <c r="I18" s="7">
        <v>3190</v>
      </c>
      <c r="J18" s="8"/>
      <c r="K18" s="9"/>
      <c r="L18" s="9"/>
      <c r="M18" s="9"/>
    </row>
    <row r="19" spans="1:13" ht="15.75" customHeight="1" x14ac:dyDescent="0.2">
      <c r="A19" s="5">
        <v>5</v>
      </c>
      <c r="B19" s="6" t="s">
        <v>46</v>
      </c>
      <c r="C19" s="5" t="s">
        <v>40</v>
      </c>
      <c r="D19" s="5"/>
      <c r="E19" s="5"/>
      <c r="F19" s="5"/>
      <c r="G19" s="7">
        <v>4805</v>
      </c>
      <c r="H19" s="7">
        <v>1606</v>
      </c>
      <c r="I19" s="7">
        <v>1920</v>
      </c>
      <c r="J19" s="8"/>
      <c r="K19" s="9"/>
      <c r="L19" s="9"/>
      <c r="M19" s="9"/>
    </row>
    <row r="20" spans="1:13" ht="15.75" customHeight="1" x14ac:dyDescent="0.2">
      <c r="A20" s="5">
        <v>6</v>
      </c>
      <c r="B20" s="6" t="s">
        <v>16</v>
      </c>
      <c r="C20" s="5" t="s">
        <v>40</v>
      </c>
      <c r="D20" s="5"/>
      <c r="E20" s="5"/>
      <c r="F20" s="5"/>
      <c r="G20" s="7">
        <v>53516</v>
      </c>
      <c r="H20" s="7">
        <f>7757+10376</f>
        <v>18133</v>
      </c>
      <c r="I20" s="7">
        <v>18881</v>
      </c>
      <c r="J20" s="8"/>
      <c r="K20" s="9"/>
      <c r="L20" s="9"/>
      <c r="M20" s="9"/>
    </row>
    <row r="21" spans="1:13" ht="15.75" customHeight="1" x14ac:dyDescent="0.2">
      <c r="A21" s="5">
        <v>7</v>
      </c>
      <c r="B21" s="6" t="s">
        <v>56</v>
      </c>
      <c r="C21" s="5" t="s">
        <v>40</v>
      </c>
      <c r="D21" s="5"/>
      <c r="E21" s="5"/>
      <c r="F21" s="5"/>
      <c r="G21" s="7">
        <v>10375</v>
      </c>
      <c r="H21" s="7">
        <f>5750+1115</f>
        <v>6865</v>
      </c>
      <c r="I21" s="7">
        <v>3058</v>
      </c>
      <c r="J21" s="8"/>
      <c r="K21" s="9"/>
      <c r="L21" s="9"/>
      <c r="M21" s="9"/>
    </row>
    <row r="22" spans="1:13" ht="15.75" customHeight="1" x14ac:dyDescent="0.2">
      <c r="A22" s="5">
        <v>8</v>
      </c>
      <c r="B22" s="6" t="s">
        <v>53</v>
      </c>
      <c r="C22" s="5" t="s">
        <v>40</v>
      </c>
      <c r="D22" s="5"/>
      <c r="E22" s="5"/>
      <c r="F22" s="5"/>
      <c r="G22" s="7">
        <v>5142</v>
      </c>
      <c r="H22" s="7">
        <v>895</v>
      </c>
      <c r="I22" s="7">
        <v>1066</v>
      </c>
      <c r="J22" s="8"/>
      <c r="K22" s="9"/>
      <c r="L22" s="9"/>
      <c r="M22" s="9"/>
    </row>
    <row r="23" spans="1:13" ht="15.75" customHeight="1" x14ac:dyDescent="0.2">
      <c r="A23" s="5">
        <v>9</v>
      </c>
      <c r="B23" s="6" t="s">
        <v>57</v>
      </c>
      <c r="C23" s="5" t="s">
        <v>40</v>
      </c>
      <c r="D23" s="5"/>
      <c r="E23" s="5"/>
      <c r="F23" s="5"/>
      <c r="G23" s="7">
        <v>5221</v>
      </c>
      <c r="H23" s="7">
        <v>442</v>
      </c>
      <c r="I23" s="7">
        <v>2420</v>
      </c>
      <c r="J23" s="8"/>
      <c r="K23" s="9"/>
      <c r="L23" s="9"/>
      <c r="M23" s="9"/>
    </row>
    <row r="24" spans="1:13" ht="15.75" customHeight="1" x14ac:dyDescent="0.2">
      <c r="A24" s="5">
        <v>10</v>
      </c>
      <c r="B24" s="6" t="s">
        <v>59</v>
      </c>
      <c r="C24" s="5" t="s">
        <v>40</v>
      </c>
      <c r="D24" s="5"/>
      <c r="E24" s="5"/>
      <c r="F24" s="5"/>
      <c r="G24" s="7">
        <v>2101</v>
      </c>
      <c r="H24" s="7">
        <v>338</v>
      </c>
      <c r="I24" s="7">
        <v>416</v>
      </c>
      <c r="J24" s="8"/>
      <c r="K24" s="9"/>
      <c r="L24" s="9"/>
      <c r="M24" s="9"/>
    </row>
    <row r="25" spans="1:13" ht="15.75" customHeight="1" x14ac:dyDescent="0.2">
      <c r="A25" s="5">
        <v>11</v>
      </c>
      <c r="B25" s="6" t="s">
        <v>45</v>
      </c>
      <c r="C25" s="5" t="s">
        <v>40</v>
      </c>
      <c r="D25" s="5"/>
      <c r="E25" s="5"/>
      <c r="F25" s="5"/>
      <c r="G25" s="7">
        <v>7150</v>
      </c>
      <c r="H25" s="7"/>
      <c r="I25" s="7">
        <v>2938</v>
      </c>
      <c r="J25" s="8"/>
      <c r="K25" s="9"/>
      <c r="L25" s="9"/>
      <c r="M25" s="9"/>
    </row>
    <row r="26" spans="1:13" ht="15.75" customHeight="1" x14ac:dyDescent="0.2">
      <c r="A26" s="5">
        <v>12</v>
      </c>
      <c r="B26" s="6" t="s">
        <v>14</v>
      </c>
      <c r="C26" s="5" t="s">
        <v>40</v>
      </c>
      <c r="D26" s="5"/>
      <c r="E26" s="5"/>
      <c r="F26" s="5"/>
      <c r="G26" s="7">
        <f>56080-2320</f>
        <v>53760</v>
      </c>
      <c r="H26" s="7">
        <f>8040+2182</f>
        <v>10222</v>
      </c>
      <c r="I26" s="7">
        <v>10158</v>
      </c>
      <c r="J26" s="8"/>
      <c r="K26" s="9"/>
      <c r="L26" s="9"/>
      <c r="M26" s="9"/>
    </row>
    <row r="27" spans="1:13" ht="15.75" customHeight="1" x14ac:dyDescent="0.2">
      <c r="A27" s="5">
        <v>13</v>
      </c>
      <c r="B27" s="6" t="s">
        <v>51</v>
      </c>
      <c r="C27" s="5" t="s">
        <v>40</v>
      </c>
      <c r="D27" s="5"/>
      <c r="E27" s="5"/>
      <c r="F27" s="5"/>
      <c r="G27" s="7">
        <v>11868</v>
      </c>
      <c r="H27" s="7">
        <v>865</v>
      </c>
      <c r="I27" s="7">
        <v>2060</v>
      </c>
      <c r="J27" s="8"/>
      <c r="K27" s="9"/>
      <c r="L27" s="9"/>
      <c r="M27" s="9"/>
    </row>
    <row r="28" spans="1:13" ht="15.75" customHeight="1" x14ac:dyDescent="0.2">
      <c r="A28" s="5">
        <v>14</v>
      </c>
      <c r="B28" s="6" t="s">
        <v>18</v>
      </c>
      <c r="C28" s="5" t="s">
        <v>40</v>
      </c>
      <c r="D28" s="5"/>
      <c r="E28" s="5"/>
      <c r="F28" s="5"/>
      <c r="G28" s="7">
        <v>46809</v>
      </c>
      <c r="H28" s="7">
        <v>3252</v>
      </c>
      <c r="I28" s="7">
        <v>8298</v>
      </c>
      <c r="J28" s="8"/>
      <c r="K28" s="9"/>
      <c r="L28" s="9"/>
      <c r="M28" s="9"/>
    </row>
    <row r="29" spans="1:13" ht="15.75" customHeight="1" x14ac:dyDescent="0.2">
      <c r="A29" s="5">
        <v>15</v>
      </c>
      <c r="B29" s="10" t="s">
        <v>60</v>
      </c>
      <c r="C29" s="5" t="s">
        <v>40</v>
      </c>
      <c r="D29" s="5"/>
      <c r="E29" s="5"/>
      <c r="F29" s="5"/>
      <c r="G29" s="7">
        <v>4291</v>
      </c>
      <c r="H29" s="7">
        <v>78</v>
      </c>
      <c r="I29" s="7">
        <v>166</v>
      </c>
      <c r="J29" s="8"/>
      <c r="K29" s="9"/>
      <c r="L29" s="9"/>
      <c r="M29" s="9"/>
    </row>
    <row r="30" spans="1:13" ht="15.75" customHeight="1" x14ac:dyDescent="0.2">
      <c r="A30" s="5">
        <v>16</v>
      </c>
      <c r="B30" s="10" t="s">
        <v>17</v>
      </c>
      <c r="C30" s="5" t="s">
        <v>40</v>
      </c>
      <c r="D30" s="5"/>
      <c r="E30" s="5"/>
      <c r="F30" s="5"/>
      <c r="G30" s="7">
        <v>52215</v>
      </c>
      <c r="H30" s="7">
        <f>1747+42711</f>
        <v>44458</v>
      </c>
      <c r="I30" s="7">
        <v>9238</v>
      </c>
      <c r="J30" s="8"/>
      <c r="K30" s="9"/>
      <c r="L30" s="9"/>
      <c r="M30" s="9"/>
    </row>
    <row r="31" spans="1:13" ht="15.75" customHeight="1" x14ac:dyDescent="0.2">
      <c r="A31" s="5">
        <v>17</v>
      </c>
      <c r="B31" s="10" t="s">
        <v>61</v>
      </c>
      <c r="C31" s="5" t="s">
        <v>40</v>
      </c>
      <c r="D31" s="5"/>
      <c r="E31" s="5"/>
      <c r="F31" s="5"/>
      <c r="G31" s="7">
        <v>8934</v>
      </c>
      <c r="H31" s="7">
        <v>253</v>
      </c>
      <c r="I31" s="7">
        <v>581</v>
      </c>
      <c r="J31" s="8"/>
      <c r="K31" s="9"/>
      <c r="L31" s="9"/>
      <c r="M31" s="9"/>
    </row>
    <row r="32" spans="1:13" ht="15.75" customHeight="1" x14ac:dyDescent="0.2">
      <c r="A32" s="5">
        <v>18</v>
      </c>
      <c r="B32" s="6" t="s">
        <v>41</v>
      </c>
      <c r="C32" s="5" t="s">
        <v>40</v>
      </c>
      <c r="D32" s="5"/>
      <c r="E32" s="5"/>
      <c r="F32" s="5"/>
      <c r="G32" s="7">
        <v>26493</v>
      </c>
      <c r="H32" s="7">
        <f>731+15787</f>
        <v>16518</v>
      </c>
      <c r="I32" s="7">
        <v>3041</v>
      </c>
      <c r="J32" s="8"/>
      <c r="K32" s="9"/>
      <c r="L32" s="9"/>
      <c r="M32" s="9"/>
    </row>
    <row r="33" spans="1:13" ht="15.75" customHeight="1" x14ac:dyDescent="0.2">
      <c r="A33" s="5">
        <v>19</v>
      </c>
      <c r="B33" s="6" t="s">
        <v>62</v>
      </c>
      <c r="C33" s="5" t="s">
        <v>40</v>
      </c>
      <c r="D33" s="5"/>
      <c r="E33" s="5"/>
      <c r="F33" s="5"/>
      <c r="G33" s="7">
        <v>10404</v>
      </c>
      <c r="H33" s="7">
        <f>62+255</f>
        <v>317</v>
      </c>
      <c r="I33" s="7">
        <v>947</v>
      </c>
      <c r="J33" s="8"/>
      <c r="K33" s="9"/>
      <c r="L33" s="9"/>
      <c r="M33" s="9"/>
    </row>
    <row r="34" spans="1:13" ht="15.75" customHeight="1" x14ac:dyDescent="0.2">
      <c r="A34" s="5">
        <v>20</v>
      </c>
      <c r="B34" s="6" t="s">
        <v>49</v>
      </c>
      <c r="C34" s="5" t="s">
        <v>40</v>
      </c>
      <c r="D34" s="5"/>
      <c r="E34" s="5"/>
      <c r="F34" s="5"/>
      <c r="G34" s="7">
        <v>892</v>
      </c>
      <c r="H34" s="7"/>
      <c r="I34" s="7">
        <v>14</v>
      </c>
      <c r="J34" s="8"/>
      <c r="K34" s="9"/>
      <c r="L34" s="9"/>
      <c r="M34" s="9"/>
    </row>
    <row r="35" spans="1:13" ht="15.75" customHeight="1" x14ac:dyDescent="0.2">
      <c r="A35" s="5">
        <v>21</v>
      </c>
      <c r="B35" s="6" t="s">
        <v>20</v>
      </c>
      <c r="C35" s="5" t="s">
        <v>40</v>
      </c>
      <c r="D35" s="5"/>
      <c r="E35" s="5"/>
      <c r="F35" s="5"/>
      <c r="G35" s="7">
        <v>42000</v>
      </c>
      <c r="H35" s="7">
        <v>3880</v>
      </c>
      <c r="I35" s="7">
        <v>10617</v>
      </c>
      <c r="J35" s="8"/>
      <c r="K35" s="9"/>
      <c r="L35" s="9"/>
      <c r="M35" s="9"/>
    </row>
    <row r="36" spans="1:13" ht="15.75" customHeight="1" x14ac:dyDescent="0.2">
      <c r="A36" s="5">
        <v>22</v>
      </c>
      <c r="B36" s="6" t="s">
        <v>22</v>
      </c>
      <c r="C36" s="5" t="s">
        <v>40</v>
      </c>
      <c r="D36" s="5"/>
      <c r="E36" s="5"/>
      <c r="F36" s="5"/>
      <c r="G36" s="7">
        <v>84659</v>
      </c>
      <c r="H36" s="7">
        <f>19628+1473-175</f>
        <v>20926</v>
      </c>
      <c r="I36" s="7">
        <f>12608+3000</f>
        <v>15608</v>
      </c>
      <c r="J36" s="8"/>
      <c r="K36" s="9"/>
      <c r="L36" s="9"/>
      <c r="M36" s="9"/>
    </row>
    <row r="37" spans="1:13" ht="15.75" customHeight="1" x14ac:dyDescent="0.2">
      <c r="A37" s="5">
        <v>23</v>
      </c>
      <c r="B37" s="6" t="s">
        <v>55</v>
      </c>
      <c r="C37" s="5" t="s">
        <v>40</v>
      </c>
      <c r="D37" s="5"/>
      <c r="E37" s="5"/>
      <c r="F37" s="5"/>
      <c r="G37" s="7">
        <v>48708</v>
      </c>
      <c r="H37" s="7">
        <f>3217+12576</f>
        <v>15793</v>
      </c>
      <c r="I37" s="7">
        <v>46650</v>
      </c>
      <c r="J37" s="8"/>
      <c r="K37" s="9"/>
      <c r="L37" s="9"/>
      <c r="M37" s="9"/>
    </row>
    <row r="38" spans="1:13" ht="15.75" customHeight="1" x14ac:dyDescent="0.2">
      <c r="A38" s="5">
        <v>24</v>
      </c>
      <c r="B38" s="6" t="s">
        <v>19</v>
      </c>
      <c r="C38" s="5" t="s">
        <v>40</v>
      </c>
      <c r="D38" s="5"/>
      <c r="E38" s="5"/>
      <c r="F38" s="5"/>
      <c r="G38" s="7">
        <v>31681</v>
      </c>
      <c r="H38" s="7">
        <f>3821+16261</f>
        <v>20082</v>
      </c>
      <c r="I38" s="7">
        <v>9461</v>
      </c>
      <c r="J38" s="8"/>
      <c r="K38" s="9"/>
      <c r="L38" s="9"/>
      <c r="M38" s="9"/>
    </row>
    <row r="39" spans="1:13" ht="15.75" customHeight="1" x14ac:dyDescent="0.2">
      <c r="A39" s="5">
        <v>25</v>
      </c>
      <c r="B39" s="6" t="s">
        <v>24</v>
      </c>
      <c r="C39" s="5" t="s">
        <v>40</v>
      </c>
      <c r="D39" s="5"/>
      <c r="E39" s="5"/>
      <c r="F39" s="5"/>
      <c r="G39" s="7">
        <v>67146</v>
      </c>
      <c r="H39" s="7">
        <f>9598+935</f>
        <v>10533</v>
      </c>
      <c r="I39" s="7">
        <v>12011</v>
      </c>
      <c r="J39" s="8"/>
      <c r="K39" s="9"/>
      <c r="L39" s="9"/>
      <c r="M39" s="9"/>
    </row>
    <row r="40" spans="1:13" ht="15.75" customHeight="1" x14ac:dyDescent="0.2">
      <c r="A40" s="5">
        <v>26</v>
      </c>
      <c r="B40" s="6" t="s">
        <v>48</v>
      </c>
      <c r="C40" s="5" t="s">
        <v>40</v>
      </c>
      <c r="D40" s="5"/>
      <c r="E40" s="5"/>
      <c r="F40" s="5"/>
      <c r="G40" s="7">
        <v>1939</v>
      </c>
      <c r="H40" s="7"/>
      <c r="I40" s="7">
        <v>33</v>
      </c>
      <c r="J40" s="8"/>
      <c r="K40" s="9"/>
      <c r="L40" s="9"/>
      <c r="M40" s="9"/>
    </row>
    <row r="41" spans="1:13" ht="15.75" customHeight="1" x14ac:dyDescent="0.2">
      <c r="A41" s="5">
        <v>27</v>
      </c>
      <c r="B41" s="6" t="s">
        <v>42</v>
      </c>
      <c r="C41" s="5" t="s">
        <v>40</v>
      </c>
      <c r="D41" s="5"/>
      <c r="E41" s="5"/>
      <c r="F41" s="5"/>
      <c r="G41" s="7">
        <v>7379</v>
      </c>
      <c r="H41" s="7">
        <v>373</v>
      </c>
      <c r="I41" s="7">
        <v>1342</v>
      </c>
      <c r="J41" s="8"/>
      <c r="K41" s="9"/>
      <c r="L41" s="9"/>
      <c r="M41" s="9"/>
    </row>
    <row r="42" spans="1:13" ht="15.75" customHeight="1" x14ac:dyDescent="0.2">
      <c r="A42" s="5">
        <v>28</v>
      </c>
      <c r="B42" s="6" t="s">
        <v>54</v>
      </c>
      <c r="C42" s="5" t="s">
        <v>40</v>
      </c>
      <c r="D42" s="5"/>
      <c r="E42" s="5"/>
      <c r="F42" s="5"/>
      <c r="G42" s="7">
        <v>4841</v>
      </c>
      <c r="H42" s="7">
        <v>1069</v>
      </c>
      <c r="I42" s="7">
        <v>893</v>
      </c>
      <c r="J42" s="8"/>
      <c r="K42" s="9"/>
      <c r="L42" s="9"/>
      <c r="M42" s="9"/>
    </row>
    <row r="43" spans="1:13" ht="15.75" customHeight="1" x14ac:dyDescent="0.2">
      <c r="A43" s="5">
        <v>29</v>
      </c>
      <c r="B43" s="6" t="s">
        <v>43</v>
      </c>
      <c r="C43" s="5" t="s">
        <v>40</v>
      </c>
      <c r="D43" s="5"/>
      <c r="E43" s="5"/>
      <c r="F43" s="5"/>
      <c r="G43" s="7">
        <v>6890</v>
      </c>
      <c r="H43" s="7">
        <v>50</v>
      </c>
      <c r="I43" s="7">
        <v>714</v>
      </c>
      <c r="J43" s="8"/>
      <c r="K43" s="9"/>
      <c r="L43" s="9"/>
      <c r="M43" s="9"/>
    </row>
    <row r="44" spans="1:13" ht="15.75" customHeight="1" x14ac:dyDescent="0.2">
      <c r="A44" s="5">
        <v>30</v>
      </c>
      <c r="B44" s="6" t="s">
        <v>63</v>
      </c>
      <c r="C44" s="5" t="s">
        <v>40</v>
      </c>
      <c r="D44" s="5"/>
      <c r="E44" s="5"/>
      <c r="F44" s="5"/>
      <c r="G44" s="7">
        <v>21167</v>
      </c>
      <c r="H44" s="7">
        <f>3652+243</f>
        <v>3895</v>
      </c>
      <c r="I44" s="7">
        <v>10030</v>
      </c>
      <c r="J44" s="8"/>
      <c r="K44" s="9"/>
      <c r="L44" s="9"/>
      <c r="M44" s="9"/>
    </row>
    <row r="45" spans="1:13" ht="15.75" customHeight="1" x14ac:dyDescent="0.2">
      <c r="A45" s="5">
        <v>31</v>
      </c>
      <c r="B45" s="6" t="s">
        <v>64</v>
      </c>
      <c r="C45" s="5" t="s">
        <v>40</v>
      </c>
      <c r="D45" s="5"/>
      <c r="E45" s="5"/>
      <c r="F45" s="5"/>
      <c r="G45" s="7">
        <v>1513</v>
      </c>
      <c r="H45" s="7"/>
      <c r="I45" s="7">
        <v>90</v>
      </c>
      <c r="J45" s="8"/>
      <c r="K45" s="9"/>
      <c r="L45" s="9"/>
      <c r="M45" s="9"/>
    </row>
    <row r="46" spans="1:13" ht="15.75" customHeight="1" x14ac:dyDescent="0.2">
      <c r="A46" s="5">
        <v>32</v>
      </c>
      <c r="B46" s="10" t="s">
        <v>65</v>
      </c>
      <c r="C46" s="5" t="s">
        <v>40</v>
      </c>
      <c r="D46" s="5"/>
      <c r="E46" s="5"/>
      <c r="F46" s="5"/>
      <c r="G46" s="7">
        <v>39919</v>
      </c>
      <c r="H46" s="7">
        <f>4301+4525</f>
        <v>8826</v>
      </c>
      <c r="I46" s="7">
        <v>9921</v>
      </c>
      <c r="J46" s="8"/>
      <c r="K46" s="9"/>
      <c r="L46" s="9"/>
      <c r="M46" s="9"/>
    </row>
    <row r="47" spans="1:13" ht="15.75" customHeight="1" x14ac:dyDescent="0.2">
      <c r="A47" s="5">
        <v>33</v>
      </c>
      <c r="B47" s="10" t="s">
        <v>52</v>
      </c>
      <c r="C47" s="5" t="s">
        <v>40</v>
      </c>
      <c r="D47" s="5"/>
      <c r="E47" s="5"/>
      <c r="F47" s="5"/>
      <c r="G47" s="7">
        <v>16607</v>
      </c>
      <c r="H47" s="7">
        <v>1549</v>
      </c>
      <c r="I47" s="7">
        <v>6630</v>
      </c>
      <c r="J47" s="8"/>
      <c r="K47" s="9"/>
      <c r="L47" s="9"/>
      <c r="M47" s="9"/>
    </row>
    <row r="48" spans="1:13" ht="15.75" customHeight="1" x14ac:dyDescent="0.2">
      <c r="A48" s="5">
        <v>34</v>
      </c>
      <c r="B48" s="10" t="s">
        <v>21</v>
      </c>
      <c r="C48" s="5" t="s">
        <v>40</v>
      </c>
      <c r="D48" s="5"/>
      <c r="E48" s="5"/>
      <c r="F48" s="5"/>
      <c r="G48" s="7">
        <v>39850</v>
      </c>
      <c r="H48" s="7">
        <f>1337+5014</f>
        <v>6351</v>
      </c>
      <c r="I48" s="7">
        <v>12284</v>
      </c>
      <c r="J48" s="8"/>
      <c r="K48" s="9"/>
      <c r="L48" s="9"/>
      <c r="M48" s="9"/>
    </row>
    <row r="49" spans="1:13" ht="15.75" customHeight="1" x14ac:dyDescent="0.2">
      <c r="A49" s="5">
        <v>35</v>
      </c>
      <c r="B49" s="10" t="s">
        <v>50</v>
      </c>
      <c r="C49" s="5" t="s">
        <v>40</v>
      </c>
      <c r="D49" s="5"/>
      <c r="E49" s="5"/>
      <c r="F49" s="5"/>
      <c r="G49" s="7">
        <v>5996</v>
      </c>
      <c r="H49" s="7">
        <v>477</v>
      </c>
      <c r="I49" s="7">
        <v>1291</v>
      </c>
      <c r="J49" s="8"/>
      <c r="K49" s="9"/>
      <c r="L49" s="9"/>
      <c r="M49" s="9"/>
    </row>
    <row r="50" spans="1:13" ht="15.75" customHeight="1" x14ac:dyDescent="0.2">
      <c r="A50" s="5">
        <v>36</v>
      </c>
      <c r="B50" s="10" t="s">
        <v>23</v>
      </c>
      <c r="C50" s="5" t="s">
        <v>40</v>
      </c>
      <c r="D50" s="5"/>
      <c r="E50" s="5"/>
      <c r="F50" s="5"/>
      <c r="G50" s="7">
        <v>20304</v>
      </c>
      <c r="H50" s="7">
        <v>1726</v>
      </c>
      <c r="I50" s="7">
        <v>7639</v>
      </c>
      <c r="J50" s="8"/>
      <c r="K50" s="9"/>
      <c r="L50" s="9"/>
      <c r="M50" s="9"/>
    </row>
    <row r="51" spans="1:13" ht="15.75" customHeight="1" x14ac:dyDescent="0.2">
      <c r="A51" s="5">
        <v>37</v>
      </c>
      <c r="B51" s="10" t="s">
        <v>44</v>
      </c>
      <c r="C51" s="5" t="s">
        <v>40</v>
      </c>
      <c r="D51" s="5"/>
      <c r="E51" s="5"/>
      <c r="F51" s="5"/>
      <c r="G51" s="7">
        <v>7751</v>
      </c>
      <c r="H51" s="7"/>
      <c r="I51" s="7">
        <v>1598</v>
      </c>
      <c r="J51" s="8"/>
      <c r="K51" s="9"/>
      <c r="L51" s="9"/>
      <c r="M51" s="9"/>
    </row>
    <row r="52" spans="1:13" ht="13.5" customHeight="1" x14ac:dyDescent="0.2">
      <c r="A52" s="17" t="s">
        <v>4</v>
      </c>
      <c r="B52" s="17"/>
      <c r="C52" s="11" t="s">
        <v>40</v>
      </c>
      <c r="D52" s="12" t="s">
        <v>66</v>
      </c>
      <c r="E52" s="12" t="s">
        <v>66</v>
      </c>
      <c r="F52" s="12" t="s">
        <v>66</v>
      </c>
      <c r="G52" s="12">
        <f>SUM(G15:G51)</f>
        <v>825276</v>
      </c>
      <c r="H52" s="12">
        <f t="shared" ref="H52:I52" si="0">SUM(H15:H51)</f>
        <v>205065</v>
      </c>
      <c r="I52" s="12">
        <f t="shared" si="0"/>
        <v>253705</v>
      </c>
    </row>
    <row r="53" spans="1:13" x14ac:dyDescent="0.2">
      <c r="G53" s="13"/>
      <c r="H53" s="13"/>
      <c r="I53" s="13"/>
      <c r="J53" s="8"/>
    </row>
    <row r="54" spans="1:13" x14ac:dyDescent="0.2">
      <c r="G54" s="13"/>
      <c r="H54" s="13"/>
      <c r="I54" s="13"/>
    </row>
    <row r="58" spans="1:13" x14ac:dyDescent="0.2">
      <c r="C58" s="14"/>
      <c r="D58" s="14"/>
      <c r="E58" s="14"/>
      <c r="F58" s="14"/>
    </row>
  </sheetData>
  <mergeCells count="14">
    <mergeCell ref="H6:I6"/>
    <mergeCell ref="H1:I1"/>
    <mergeCell ref="H2:I2"/>
    <mergeCell ref="H3:I3"/>
    <mergeCell ref="H4:I4"/>
    <mergeCell ref="H5:I5"/>
    <mergeCell ref="A52:B52"/>
    <mergeCell ref="H7:I7"/>
    <mergeCell ref="A9:I10"/>
    <mergeCell ref="A12:A14"/>
    <mergeCell ref="B12:B14"/>
    <mergeCell ref="C12:C14"/>
    <mergeCell ref="D12:I12"/>
    <mergeCell ref="G13:I13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opLeftCell="A12" workbookViewId="0">
      <selection activeCell="H27" sqref="H27"/>
    </sheetView>
  </sheetViews>
  <sheetFormatPr defaultRowHeight="12.75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9.140625" style="1" customWidth="1"/>
    <col min="11" max="16384" width="9.140625" style="1"/>
  </cols>
  <sheetData>
    <row r="1" spans="1:13" x14ac:dyDescent="0.2">
      <c r="H1" s="18" t="s">
        <v>39</v>
      </c>
      <c r="I1" s="18"/>
    </row>
    <row r="2" spans="1:13" x14ac:dyDescent="0.2">
      <c r="H2" s="18" t="s">
        <v>26</v>
      </c>
      <c r="I2" s="18"/>
    </row>
    <row r="3" spans="1:13" x14ac:dyDescent="0.2">
      <c r="H3" s="18" t="s">
        <v>27</v>
      </c>
      <c r="I3" s="18"/>
    </row>
    <row r="4" spans="1:13" x14ac:dyDescent="0.2">
      <c r="H4" s="18" t="s">
        <v>28</v>
      </c>
      <c r="I4" s="18"/>
    </row>
    <row r="5" spans="1:13" x14ac:dyDescent="0.2">
      <c r="H5" s="18" t="s">
        <v>29</v>
      </c>
      <c r="I5" s="18"/>
    </row>
    <row r="6" spans="1:13" x14ac:dyDescent="0.2">
      <c r="C6" s="2"/>
      <c r="D6" s="2"/>
      <c r="E6" s="2"/>
      <c r="F6" s="2"/>
      <c r="G6" s="2"/>
      <c r="H6" s="18" t="s">
        <v>30</v>
      </c>
      <c r="I6" s="18"/>
    </row>
    <row r="7" spans="1:13" x14ac:dyDescent="0.2">
      <c r="G7" s="2"/>
      <c r="H7" s="18" t="s">
        <v>3</v>
      </c>
      <c r="I7" s="18"/>
    </row>
    <row r="9" spans="1:13" ht="12.75" customHeight="1" x14ac:dyDescent="0.2">
      <c r="A9" s="19" t="s">
        <v>31</v>
      </c>
      <c r="B9" s="19"/>
      <c r="C9" s="19"/>
      <c r="D9" s="19"/>
      <c r="E9" s="19"/>
      <c r="F9" s="19"/>
      <c r="G9" s="19"/>
      <c r="H9" s="19"/>
      <c r="I9" s="19"/>
      <c r="J9" s="3"/>
    </row>
    <row r="10" spans="1:13" ht="30.75" customHeight="1" x14ac:dyDescent="0.2">
      <c r="A10" s="19"/>
      <c r="B10" s="19"/>
      <c r="C10" s="19"/>
      <c r="D10" s="19"/>
      <c r="E10" s="19"/>
      <c r="F10" s="19"/>
      <c r="G10" s="19"/>
      <c r="H10" s="19"/>
      <c r="I10" s="19"/>
      <c r="J10" s="3"/>
    </row>
    <row r="12" spans="1:13" x14ac:dyDescent="0.2">
      <c r="A12" s="20" t="s">
        <v>0</v>
      </c>
      <c r="B12" s="23" t="s">
        <v>1</v>
      </c>
      <c r="C12" s="24" t="s">
        <v>2</v>
      </c>
      <c r="D12" s="23" t="s">
        <v>68</v>
      </c>
      <c r="E12" s="23"/>
      <c r="F12" s="23"/>
      <c r="G12" s="23"/>
      <c r="H12" s="23"/>
      <c r="I12" s="23"/>
    </row>
    <row r="13" spans="1:13" x14ac:dyDescent="0.2">
      <c r="A13" s="21"/>
      <c r="B13" s="23"/>
      <c r="C13" s="25"/>
      <c r="D13" s="4" t="s">
        <v>32</v>
      </c>
      <c r="E13" s="4" t="s">
        <v>33</v>
      </c>
      <c r="F13" s="4" t="s">
        <v>34</v>
      </c>
      <c r="G13" s="23" t="s">
        <v>35</v>
      </c>
      <c r="H13" s="23"/>
      <c r="I13" s="23"/>
    </row>
    <row r="14" spans="1:13" ht="28.5" customHeight="1" x14ac:dyDescent="0.2">
      <c r="A14" s="22"/>
      <c r="B14" s="23"/>
      <c r="C14" s="26"/>
      <c r="D14" s="4"/>
      <c r="E14" s="4"/>
      <c r="F14" s="4"/>
      <c r="G14" s="4" t="s">
        <v>36</v>
      </c>
      <c r="H14" s="4" t="s">
        <v>37</v>
      </c>
      <c r="I14" s="4" t="s">
        <v>38</v>
      </c>
    </row>
    <row r="15" spans="1:13" ht="15.75" customHeight="1" x14ac:dyDescent="0.2">
      <c r="A15" s="5">
        <v>1</v>
      </c>
      <c r="B15" s="6" t="s">
        <v>25</v>
      </c>
      <c r="C15" s="5" t="s">
        <v>40</v>
      </c>
      <c r="D15" s="5"/>
      <c r="E15" s="5"/>
      <c r="F15" s="5"/>
      <c r="G15" s="7">
        <v>21876</v>
      </c>
      <c r="H15" s="7">
        <v>1443</v>
      </c>
      <c r="I15" s="7">
        <f>26257+4</f>
        <v>26261</v>
      </c>
      <c r="J15" s="8"/>
      <c r="K15" s="9"/>
      <c r="L15" s="9"/>
      <c r="M15" s="9"/>
    </row>
    <row r="16" spans="1:13" ht="15.75" customHeight="1" x14ac:dyDescent="0.2">
      <c r="A16" s="5">
        <v>2</v>
      </c>
      <c r="B16" s="6" t="s">
        <v>47</v>
      </c>
      <c r="C16" s="5" t="s">
        <v>40</v>
      </c>
      <c r="D16" s="5"/>
      <c r="E16" s="5"/>
      <c r="F16" s="5"/>
      <c r="G16" s="7">
        <v>15251</v>
      </c>
      <c r="H16" s="7">
        <v>1000</v>
      </c>
      <c r="I16" s="7">
        <v>2453</v>
      </c>
      <c r="J16" s="8"/>
      <c r="K16" s="9"/>
      <c r="L16" s="9"/>
      <c r="M16" s="9"/>
    </row>
    <row r="17" spans="1:13" ht="15.75" customHeight="1" x14ac:dyDescent="0.2">
      <c r="A17" s="5">
        <v>3</v>
      </c>
      <c r="B17" s="6" t="s">
        <v>58</v>
      </c>
      <c r="C17" s="5" t="s">
        <v>40</v>
      </c>
      <c r="D17" s="5"/>
      <c r="E17" s="5"/>
      <c r="F17" s="5"/>
      <c r="G17" s="7">
        <v>2114</v>
      </c>
      <c r="H17" s="7"/>
      <c r="I17" s="7">
        <v>201</v>
      </c>
      <c r="J17" s="8"/>
      <c r="K17" s="9"/>
      <c r="L17" s="9"/>
      <c r="M17" s="9"/>
    </row>
    <row r="18" spans="1:13" ht="15.75" customHeight="1" x14ac:dyDescent="0.2">
      <c r="A18" s="5">
        <v>4</v>
      </c>
      <c r="B18" s="6" t="s">
        <v>15</v>
      </c>
      <c r="C18" s="5" t="s">
        <v>40</v>
      </c>
      <c r="D18" s="5"/>
      <c r="E18" s="5"/>
      <c r="F18" s="5"/>
      <c r="G18" s="7">
        <v>26318</v>
      </c>
      <c r="H18" s="7">
        <v>1485</v>
      </c>
      <c r="I18" s="7">
        <v>2638</v>
      </c>
      <c r="J18" s="8"/>
      <c r="K18" s="9"/>
      <c r="L18" s="9"/>
      <c r="M18" s="9"/>
    </row>
    <row r="19" spans="1:13" ht="15.75" customHeight="1" x14ac:dyDescent="0.2">
      <c r="A19" s="5">
        <v>5</v>
      </c>
      <c r="B19" s="6" t="s">
        <v>46</v>
      </c>
      <c r="C19" s="5" t="s">
        <v>40</v>
      </c>
      <c r="D19" s="5"/>
      <c r="E19" s="5"/>
      <c r="F19" s="5"/>
      <c r="G19" s="7">
        <v>4904</v>
      </c>
      <c r="H19" s="7">
        <v>197</v>
      </c>
      <c r="I19" s="7">
        <v>1638</v>
      </c>
      <c r="J19" s="8"/>
      <c r="K19" s="9"/>
      <c r="L19" s="9"/>
      <c r="M19" s="9"/>
    </row>
    <row r="20" spans="1:13" ht="15.75" customHeight="1" x14ac:dyDescent="0.2">
      <c r="A20" s="5">
        <v>6</v>
      </c>
      <c r="B20" s="6" t="s">
        <v>16</v>
      </c>
      <c r="C20" s="5" t="s">
        <v>40</v>
      </c>
      <c r="D20" s="5"/>
      <c r="E20" s="5"/>
      <c r="F20" s="5"/>
      <c r="G20" s="7">
        <v>39437</v>
      </c>
      <c r="H20" s="7">
        <v>12869</v>
      </c>
      <c r="I20" s="7">
        <v>11642</v>
      </c>
      <c r="J20" s="8"/>
      <c r="K20" s="9"/>
      <c r="L20" s="9"/>
      <c r="M20" s="9"/>
    </row>
    <row r="21" spans="1:13" ht="15.75" customHeight="1" x14ac:dyDescent="0.2">
      <c r="A21" s="5">
        <v>7</v>
      </c>
      <c r="B21" s="6" t="s">
        <v>56</v>
      </c>
      <c r="C21" s="5" t="s">
        <v>40</v>
      </c>
      <c r="D21" s="5"/>
      <c r="E21" s="5"/>
      <c r="F21" s="5"/>
      <c r="G21" s="7">
        <v>10853</v>
      </c>
      <c r="H21" s="7">
        <v>4398</v>
      </c>
      <c r="I21" s="7">
        <v>1252</v>
      </c>
      <c r="J21" s="8"/>
      <c r="K21" s="9"/>
      <c r="L21" s="9"/>
      <c r="M21" s="9"/>
    </row>
    <row r="22" spans="1:13" ht="15.75" customHeight="1" x14ac:dyDescent="0.2">
      <c r="A22" s="5">
        <v>8</v>
      </c>
      <c r="B22" s="6" t="s">
        <v>53</v>
      </c>
      <c r="C22" s="5" t="s">
        <v>40</v>
      </c>
      <c r="D22" s="5"/>
      <c r="E22" s="5"/>
      <c r="F22" s="5"/>
      <c r="G22" s="7">
        <v>5012</v>
      </c>
      <c r="H22" s="7">
        <v>500</v>
      </c>
      <c r="I22" s="7">
        <v>447</v>
      </c>
      <c r="J22" s="8"/>
      <c r="K22" s="9"/>
      <c r="L22" s="9"/>
      <c r="M22" s="9"/>
    </row>
    <row r="23" spans="1:13" ht="15.75" customHeight="1" x14ac:dyDescent="0.2">
      <c r="A23" s="5">
        <v>9</v>
      </c>
      <c r="B23" s="6" t="s">
        <v>57</v>
      </c>
      <c r="C23" s="5" t="s">
        <v>40</v>
      </c>
      <c r="D23" s="5"/>
      <c r="E23" s="5"/>
      <c r="F23" s="5"/>
      <c r="G23" s="7">
        <v>7406</v>
      </c>
      <c r="H23" s="7">
        <v>482</v>
      </c>
      <c r="I23" s="7">
        <v>988</v>
      </c>
      <c r="J23" s="8"/>
      <c r="K23" s="9"/>
      <c r="L23" s="9"/>
      <c r="M23" s="9"/>
    </row>
    <row r="24" spans="1:13" ht="15.75" customHeight="1" x14ac:dyDescent="0.2">
      <c r="A24" s="5">
        <v>10</v>
      </c>
      <c r="B24" s="6" t="s">
        <v>59</v>
      </c>
      <c r="C24" s="5" t="s">
        <v>40</v>
      </c>
      <c r="D24" s="5"/>
      <c r="E24" s="5"/>
      <c r="F24" s="5"/>
      <c r="G24" s="7">
        <v>2912</v>
      </c>
      <c r="H24" s="7">
        <v>59</v>
      </c>
      <c r="I24" s="7">
        <v>605</v>
      </c>
      <c r="J24" s="8"/>
      <c r="K24" s="9"/>
      <c r="L24" s="9"/>
      <c r="M24" s="9"/>
    </row>
    <row r="25" spans="1:13" ht="15.75" customHeight="1" x14ac:dyDescent="0.2">
      <c r="A25" s="5">
        <v>11</v>
      </c>
      <c r="B25" s="6" t="s">
        <v>45</v>
      </c>
      <c r="C25" s="5" t="s">
        <v>40</v>
      </c>
      <c r="D25" s="5"/>
      <c r="E25" s="5"/>
      <c r="F25" s="5"/>
      <c r="G25" s="7">
        <v>7157</v>
      </c>
      <c r="H25" s="7"/>
      <c r="I25" s="7">
        <v>2066</v>
      </c>
      <c r="J25" s="8"/>
      <c r="K25" s="9"/>
      <c r="L25" s="9"/>
      <c r="M25" s="9"/>
    </row>
    <row r="26" spans="1:13" ht="15.75" customHeight="1" x14ac:dyDescent="0.2">
      <c r="A26" s="5">
        <v>12</v>
      </c>
      <c r="B26" s="6" t="s">
        <v>14</v>
      </c>
      <c r="C26" s="5" t="s">
        <v>40</v>
      </c>
      <c r="D26" s="5"/>
      <c r="E26" s="5"/>
      <c r="F26" s="5"/>
      <c r="G26" s="7">
        <v>43266</v>
      </c>
      <c r="H26" s="7">
        <v>9498</v>
      </c>
      <c r="I26" s="7">
        <v>8400</v>
      </c>
      <c r="J26" s="8"/>
      <c r="K26" s="9"/>
      <c r="L26" s="9"/>
      <c r="M26" s="9"/>
    </row>
    <row r="27" spans="1:13" ht="15.75" customHeight="1" x14ac:dyDescent="0.2">
      <c r="A27" s="5">
        <v>13</v>
      </c>
      <c r="B27" s="6" t="s">
        <v>51</v>
      </c>
      <c r="C27" s="5" t="s">
        <v>40</v>
      </c>
      <c r="D27" s="5"/>
      <c r="E27" s="5"/>
      <c r="F27" s="5"/>
      <c r="G27" s="7">
        <v>10754</v>
      </c>
      <c r="H27" s="7">
        <f>2187-1835</f>
        <v>352</v>
      </c>
      <c r="I27" s="7">
        <v>1246</v>
      </c>
      <c r="J27" s="8"/>
      <c r="K27" s="9"/>
      <c r="L27" s="9"/>
      <c r="M27" s="9"/>
    </row>
    <row r="28" spans="1:13" ht="15.75" customHeight="1" x14ac:dyDescent="0.2">
      <c r="A28" s="5">
        <v>14</v>
      </c>
      <c r="B28" s="6" t="s">
        <v>18</v>
      </c>
      <c r="C28" s="5" t="s">
        <v>40</v>
      </c>
      <c r="D28" s="5"/>
      <c r="E28" s="5"/>
      <c r="F28" s="5"/>
      <c r="G28" s="7">
        <v>41552</v>
      </c>
      <c r="H28" s="7">
        <v>3391</v>
      </c>
      <c r="I28" s="7">
        <v>6321</v>
      </c>
      <c r="J28" s="8"/>
      <c r="K28" s="9"/>
      <c r="L28" s="9"/>
      <c r="M28" s="9"/>
    </row>
    <row r="29" spans="1:13" ht="15.75" customHeight="1" x14ac:dyDescent="0.2">
      <c r="A29" s="5">
        <v>15</v>
      </c>
      <c r="B29" s="10" t="s">
        <v>60</v>
      </c>
      <c r="C29" s="5" t="s">
        <v>40</v>
      </c>
      <c r="D29" s="5"/>
      <c r="E29" s="5"/>
      <c r="F29" s="5"/>
      <c r="G29" s="7">
        <v>4261</v>
      </c>
      <c r="H29" s="7">
        <v>87</v>
      </c>
      <c r="I29" s="7">
        <v>327</v>
      </c>
      <c r="J29" s="8"/>
      <c r="K29" s="9"/>
      <c r="L29" s="9"/>
      <c r="M29" s="9"/>
    </row>
    <row r="30" spans="1:13" ht="15.75" customHeight="1" x14ac:dyDescent="0.2">
      <c r="A30" s="5">
        <v>16</v>
      </c>
      <c r="B30" s="10" t="s">
        <v>17</v>
      </c>
      <c r="C30" s="5" t="s">
        <v>40</v>
      </c>
      <c r="D30" s="5"/>
      <c r="E30" s="5"/>
      <c r="F30" s="5"/>
      <c r="G30" s="7">
        <v>53843</v>
      </c>
      <c r="H30" s="7">
        <v>35255</v>
      </c>
      <c r="I30" s="7">
        <v>5633</v>
      </c>
      <c r="J30" s="8"/>
      <c r="K30" s="9"/>
      <c r="L30" s="9"/>
      <c r="M30" s="9"/>
    </row>
    <row r="31" spans="1:13" ht="15.75" customHeight="1" x14ac:dyDescent="0.2">
      <c r="A31" s="5">
        <v>17</v>
      </c>
      <c r="B31" s="10" t="s">
        <v>61</v>
      </c>
      <c r="C31" s="5" t="s">
        <v>40</v>
      </c>
      <c r="D31" s="5"/>
      <c r="E31" s="5"/>
      <c r="F31" s="5"/>
      <c r="G31" s="7">
        <v>5583</v>
      </c>
      <c r="H31" s="7"/>
      <c r="I31" s="7">
        <v>511</v>
      </c>
      <c r="J31" s="8"/>
      <c r="K31" s="9"/>
      <c r="L31" s="9"/>
      <c r="M31" s="9"/>
    </row>
    <row r="32" spans="1:13" ht="15.75" customHeight="1" x14ac:dyDescent="0.2">
      <c r="A32" s="5">
        <v>18</v>
      </c>
      <c r="B32" s="6" t="s">
        <v>41</v>
      </c>
      <c r="C32" s="5" t="s">
        <v>40</v>
      </c>
      <c r="D32" s="5"/>
      <c r="E32" s="5"/>
      <c r="F32" s="5"/>
      <c r="G32" s="7">
        <v>21191</v>
      </c>
      <c r="H32" s="7">
        <v>10727</v>
      </c>
      <c r="I32" s="7">
        <v>1611</v>
      </c>
      <c r="J32" s="8"/>
      <c r="K32" s="9"/>
      <c r="L32" s="9"/>
      <c r="M32" s="9"/>
    </row>
    <row r="33" spans="1:13" ht="15.75" customHeight="1" x14ac:dyDescent="0.2">
      <c r="A33" s="5">
        <v>19</v>
      </c>
      <c r="B33" s="6" t="s">
        <v>62</v>
      </c>
      <c r="C33" s="5" t="s">
        <v>40</v>
      </c>
      <c r="D33" s="5"/>
      <c r="E33" s="5"/>
      <c r="F33" s="5"/>
      <c r="G33" s="7">
        <v>11175</v>
      </c>
      <c r="H33" s="7">
        <v>108</v>
      </c>
      <c r="I33" s="7">
        <v>965</v>
      </c>
      <c r="J33" s="8"/>
      <c r="K33" s="9"/>
      <c r="L33" s="9"/>
      <c r="M33" s="9"/>
    </row>
    <row r="34" spans="1:13" ht="15.75" customHeight="1" x14ac:dyDescent="0.2">
      <c r="A34" s="5">
        <v>20</v>
      </c>
      <c r="B34" s="6" t="s">
        <v>49</v>
      </c>
      <c r="C34" s="5" t="s">
        <v>40</v>
      </c>
      <c r="D34" s="5"/>
      <c r="E34" s="5"/>
      <c r="F34" s="5"/>
      <c r="G34" s="7">
        <v>1085</v>
      </c>
      <c r="H34" s="7"/>
      <c r="I34" s="7">
        <v>14</v>
      </c>
      <c r="J34" s="8"/>
      <c r="K34" s="9"/>
      <c r="L34" s="9"/>
      <c r="M34" s="9"/>
    </row>
    <row r="35" spans="1:13" ht="15.75" customHeight="1" x14ac:dyDescent="0.2">
      <c r="A35" s="5">
        <v>21</v>
      </c>
      <c r="B35" s="6" t="s">
        <v>20</v>
      </c>
      <c r="C35" s="5" t="s">
        <v>40</v>
      </c>
      <c r="D35" s="5"/>
      <c r="E35" s="5"/>
      <c r="F35" s="5"/>
      <c r="G35" s="7">
        <v>34297</v>
      </c>
      <c r="H35" s="7">
        <v>4872</v>
      </c>
      <c r="I35" s="7">
        <v>5418</v>
      </c>
      <c r="J35" s="8"/>
      <c r="K35" s="9"/>
      <c r="L35" s="9"/>
      <c r="M35" s="9"/>
    </row>
    <row r="36" spans="1:13" ht="15.75" customHeight="1" x14ac:dyDescent="0.2">
      <c r="A36" s="5">
        <v>22</v>
      </c>
      <c r="B36" s="6" t="s">
        <v>22</v>
      </c>
      <c r="C36" s="5" t="s">
        <v>40</v>
      </c>
      <c r="D36" s="5"/>
      <c r="E36" s="5"/>
      <c r="F36" s="5"/>
      <c r="G36" s="7">
        <v>74574</v>
      </c>
      <c r="H36" s="7">
        <v>17234</v>
      </c>
      <c r="I36" s="7">
        <v>8738</v>
      </c>
      <c r="J36" s="8"/>
      <c r="K36" s="9"/>
      <c r="L36" s="9"/>
      <c r="M36" s="9"/>
    </row>
    <row r="37" spans="1:13" ht="15.75" customHeight="1" x14ac:dyDescent="0.2">
      <c r="A37" s="5">
        <v>23</v>
      </c>
      <c r="B37" s="6" t="s">
        <v>55</v>
      </c>
      <c r="C37" s="5" t="s">
        <v>40</v>
      </c>
      <c r="D37" s="5"/>
      <c r="E37" s="5"/>
      <c r="F37" s="5"/>
      <c r="G37" s="7">
        <v>57151</v>
      </c>
      <c r="H37" s="7">
        <v>15121</v>
      </c>
      <c r="I37" s="7">
        <v>30389</v>
      </c>
      <c r="J37" s="8"/>
      <c r="K37" s="9"/>
      <c r="L37" s="9"/>
      <c r="M37" s="9"/>
    </row>
    <row r="38" spans="1:13" ht="15.75" customHeight="1" x14ac:dyDescent="0.2">
      <c r="A38" s="5">
        <v>24</v>
      </c>
      <c r="B38" s="6" t="s">
        <v>19</v>
      </c>
      <c r="C38" s="5" t="s">
        <v>40</v>
      </c>
      <c r="D38" s="5"/>
      <c r="E38" s="5"/>
      <c r="F38" s="5"/>
      <c r="G38" s="7">
        <v>23232</v>
      </c>
      <c r="H38" s="7">
        <v>15975</v>
      </c>
      <c r="I38" s="7">
        <v>6155</v>
      </c>
      <c r="J38" s="8"/>
      <c r="K38" s="9"/>
      <c r="L38" s="9"/>
      <c r="M38" s="9"/>
    </row>
    <row r="39" spans="1:13" ht="15.75" customHeight="1" x14ac:dyDescent="0.2">
      <c r="A39" s="5">
        <v>25</v>
      </c>
      <c r="B39" s="6" t="s">
        <v>24</v>
      </c>
      <c r="C39" s="5" t="s">
        <v>40</v>
      </c>
      <c r="D39" s="5"/>
      <c r="E39" s="5"/>
      <c r="F39" s="5"/>
      <c r="G39" s="7">
        <v>61607</v>
      </c>
      <c r="H39" s="7">
        <v>14077</v>
      </c>
      <c r="I39" s="7">
        <v>4424</v>
      </c>
      <c r="J39" s="8"/>
      <c r="K39" s="9"/>
      <c r="L39" s="9"/>
      <c r="M39" s="9"/>
    </row>
    <row r="40" spans="1:13" ht="15.75" customHeight="1" x14ac:dyDescent="0.2">
      <c r="A40" s="5">
        <v>26</v>
      </c>
      <c r="B40" s="6" t="s">
        <v>48</v>
      </c>
      <c r="C40" s="5" t="s">
        <v>40</v>
      </c>
      <c r="D40" s="5"/>
      <c r="E40" s="5"/>
      <c r="F40" s="5"/>
      <c r="G40" s="7">
        <v>2132</v>
      </c>
      <c r="H40" s="7"/>
      <c r="I40" s="7">
        <v>35</v>
      </c>
      <c r="J40" s="8"/>
      <c r="K40" s="9"/>
      <c r="L40" s="9"/>
      <c r="M40" s="9"/>
    </row>
    <row r="41" spans="1:13" ht="15.75" customHeight="1" x14ac:dyDescent="0.2">
      <c r="A41" s="5">
        <v>27</v>
      </c>
      <c r="B41" s="6" t="s">
        <v>42</v>
      </c>
      <c r="C41" s="5" t="s">
        <v>40</v>
      </c>
      <c r="D41" s="5"/>
      <c r="E41" s="5"/>
      <c r="F41" s="5"/>
      <c r="G41" s="7">
        <v>6644</v>
      </c>
      <c r="H41" s="7">
        <v>136</v>
      </c>
      <c r="I41" s="7">
        <v>721</v>
      </c>
      <c r="J41" s="8"/>
      <c r="K41" s="9"/>
      <c r="L41" s="9"/>
      <c r="M41" s="9"/>
    </row>
    <row r="42" spans="1:13" ht="15.75" customHeight="1" x14ac:dyDescent="0.2">
      <c r="A42" s="5">
        <v>28</v>
      </c>
      <c r="B42" s="6" t="s">
        <v>54</v>
      </c>
      <c r="C42" s="5" t="s">
        <v>40</v>
      </c>
      <c r="D42" s="5"/>
      <c r="E42" s="5"/>
      <c r="F42" s="5"/>
      <c r="G42" s="7">
        <v>5378</v>
      </c>
      <c r="H42" s="7">
        <v>1069</v>
      </c>
      <c r="I42" s="7">
        <v>562</v>
      </c>
      <c r="J42" s="8"/>
      <c r="K42" s="9"/>
      <c r="L42" s="9"/>
      <c r="M42" s="9"/>
    </row>
    <row r="43" spans="1:13" ht="15.75" customHeight="1" x14ac:dyDescent="0.2">
      <c r="A43" s="5">
        <v>29</v>
      </c>
      <c r="B43" s="6" t="s">
        <v>43</v>
      </c>
      <c r="C43" s="5" t="s">
        <v>40</v>
      </c>
      <c r="D43" s="5"/>
      <c r="E43" s="5"/>
      <c r="F43" s="5"/>
      <c r="G43" s="7">
        <v>6505</v>
      </c>
      <c r="H43" s="7">
        <v>40</v>
      </c>
      <c r="I43" s="7">
        <v>471</v>
      </c>
      <c r="J43" s="8"/>
      <c r="K43" s="9"/>
      <c r="L43" s="9"/>
      <c r="M43" s="9"/>
    </row>
    <row r="44" spans="1:13" ht="15.75" customHeight="1" x14ac:dyDescent="0.2">
      <c r="A44" s="5">
        <v>30</v>
      </c>
      <c r="B44" s="6" t="s">
        <v>63</v>
      </c>
      <c r="C44" s="5" t="s">
        <v>40</v>
      </c>
      <c r="D44" s="5"/>
      <c r="E44" s="5"/>
      <c r="F44" s="5"/>
      <c r="G44" s="7">
        <v>22014</v>
      </c>
      <c r="H44" s="7">
        <v>4587</v>
      </c>
      <c r="I44" s="7">
        <v>7752</v>
      </c>
      <c r="J44" s="8"/>
      <c r="K44" s="9"/>
      <c r="L44" s="9"/>
      <c r="M44" s="9"/>
    </row>
    <row r="45" spans="1:13" ht="15.75" customHeight="1" x14ac:dyDescent="0.2">
      <c r="A45" s="5">
        <v>31</v>
      </c>
      <c r="B45" s="6" t="s">
        <v>64</v>
      </c>
      <c r="C45" s="5" t="s">
        <v>40</v>
      </c>
      <c r="D45" s="5"/>
      <c r="E45" s="5"/>
      <c r="F45" s="5"/>
      <c r="G45" s="7">
        <v>1575</v>
      </c>
      <c r="H45" s="7"/>
      <c r="I45" s="7">
        <v>96</v>
      </c>
      <c r="J45" s="8"/>
      <c r="K45" s="9"/>
      <c r="L45" s="9"/>
      <c r="M45" s="9"/>
    </row>
    <row r="46" spans="1:13" ht="15.75" customHeight="1" x14ac:dyDescent="0.2">
      <c r="A46" s="5">
        <v>32</v>
      </c>
      <c r="B46" s="10" t="s">
        <v>65</v>
      </c>
      <c r="C46" s="5" t="s">
        <v>40</v>
      </c>
      <c r="D46" s="5"/>
      <c r="E46" s="5"/>
      <c r="F46" s="5"/>
      <c r="G46" s="7">
        <v>38388</v>
      </c>
      <c r="H46" s="7">
        <v>9195</v>
      </c>
      <c r="I46" s="7">
        <v>7748</v>
      </c>
      <c r="J46" s="8"/>
      <c r="K46" s="9"/>
      <c r="L46" s="9"/>
      <c r="M46" s="9"/>
    </row>
    <row r="47" spans="1:13" ht="15.75" customHeight="1" x14ac:dyDescent="0.2">
      <c r="A47" s="5">
        <v>33</v>
      </c>
      <c r="B47" s="10" t="s">
        <v>52</v>
      </c>
      <c r="C47" s="5" t="s">
        <v>40</v>
      </c>
      <c r="D47" s="5"/>
      <c r="E47" s="5"/>
      <c r="F47" s="5"/>
      <c r="G47" s="7">
        <v>14709</v>
      </c>
      <c r="H47" s="7">
        <v>1414</v>
      </c>
      <c r="I47" s="7">
        <v>4166</v>
      </c>
      <c r="J47" s="8"/>
      <c r="K47" s="9"/>
      <c r="L47" s="9"/>
      <c r="M47" s="9"/>
    </row>
    <row r="48" spans="1:13" ht="15.75" customHeight="1" x14ac:dyDescent="0.2">
      <c r="A48" s="5">
        <v>34</v>
      </c>
      <c r="B48" s="10" t="s">
        <v>21</v>
      </c>
      <c r="C48" s="5" t="s">
        <v>40</v>
      </c>
      <c r="D48" s="5"/>
      <c r="E48" s="5"/>
      <c r="F48" s="5"/>
      <c r="G48" s="7">
        <v>47280</v>
      </c>
      <c r="H48" s="7">
        <v>6546</v>
      </c>
      <c r="I48" s="7">
        <v>11056</v>
      </c>
      <c r="J48" s="8"/>
      <c r="K48" s="9"/>
      <c r="L48" s="9"/>
      <c r="M48" s="9"/>
    </row>
    <row r="49" spans="1:13" ht="15.75" customHeight="1" x14ac:dyDescent="0.2">
      <c r="A49" s="5">
        <v>35</v>
      </c>
      <c r="B49" s="10" t="s">
        <v>50</v>
      </c>
      <c r="C49" s="5" t="s">
        <v>40</v>
      </c>
      <c r="D49" s="5"/>
      <c r="E49" s="5"/>
      <c r="F49" s="5"/>
      <c r="G49" s="7">
        <v>5852</v>
      </c>
      <c r="H49" s="7">
        <v>591</v>
      </c>
      <c r="I49" s="7">
        <v>1085</v>
      </c>
      <c r="J49" s="8"/>
      <c r="K49" s="9"/>
      <c r="L49" s="9"/>
      <c r="M49" s="9"/>
    </row>
    <row r="50" spans="1:13" ht="15.75" customHeight="1" x14ac:dyDescent="0.2">
      <c r="A50" s="5">
        <v>36</v>
      </c>
      <c r="B50" s="10" t="s">
        <v>23</v>
      </c>
      <c r="C50" s="5" t="s">
        <v>40</v>
      </c>
      <c r="D50" s="5"/>
      <c r="E50" s="5"/>
      <c r="F50" s="5"/>
      <c r="G50" s="7">
        <v>19027</v>
      </c>
      <c r="H50" s="7">
        <v>1333</v>
      </c>
      <c r="I50" s="7">
        <v>4370</v>
      </c>
      <c r="J50" s="8"/>
      <c r="K50" s="9"/>
      <c r="L50" s="9"/>
      <c r="M50" s="9"/>
    </row>
    <row r="51" spans="1:13" ht="15.75" customHeight="1" x14ac:dyDescent="0.2">
      <c r="A51" s="5">
        <v>37</v>
      </c>
      <c r="B51" s="10" t="s">
        <v>44</v>
      </c>
      <c r="C51" s="5" t="s">
        <v>40</v>
      </c>
      <c r="D51" s="5"/>
      <c r="E51" s="5"/>
      <c r="F51" s="5"/>
      <c r="G51" s="7">
        <v>8692</v>
      </c>
      <c r="H51" s="7"/>
      <c r="I51" s="7">
        <v>985</v>
      </c>
      <c r="J51" s="8"/>
      <c r="K51" s="9"/>
      <c r="L51" s="9"/>
      <c r="M51" s="9"/>
    </row>
    <row r="52" spans="1:13" ht="13.5" customHeight="1" x14ac:dyDescent="0.2">
      <c r="A52" s="17" t="s">
        <v>4</v>
      </c>
      <c r="B52" s="17"/>
      <c r="C52" s="11" t="s">
        <v>40</v>
      </c>
      <c r="D52" s="12" t="s">
        <v>66</v>
      </c>
      <c r="E52" s="12" t="s">
        <v>66</v>
      </c>
      <c r="F52" s="12" t="s">
        <v>66</v>
      </c>
      <c r="G52" s="12">
        <f>SUM(G15:G51)</f>
        <v>765007</v>
      </c>
      <c r="H52" s="12">
        <f t="shared" ref="H52:I52" si="0">SUM(H15:H51)</f>
        <v>174041</v>
      </c>
      <c r="I52" s="12">
        <f t="shared" si="0"/>
        <v>169390</v>
      </c>
    </row>
    <row r="53" spans="1:13" x14ac:dyDescent="0.2">
      <c r="G53" s="13"/>
      <c r="H53" s="13"/>
      <c r="I53" s="13"/>
      <c r="J53" s="8"/>
    </row>
    <row r="54" spans="1:13" x14ac:dyDescent="0.2">
      <c r="G54" s="13"/>
      <c r="H54" s="13"/>
      <c r="I54" s="13"/>
    </row>
    <row r="58" spans="1:13" x14ac:dyDescent="0.2">
      <c r="C58" s="14"/>
      <c r="D58" s="14"/>
      <c r="E58" s="14"/>
      <c r="F58" s="14"/>
    </row>
  </sheetData>
  <mergeCells count="14">
    <mergeCell ref="H6:I6"/>
    <mergeCell ref="H1:I1"/>
    <mergeCell ref="H2:I2"/>
    <mergeCell ref="H3:I3"/>
    <mergeCell ref="H4:I4"/>
    <mergeCell ref="H5:I5"/>
    <mergeCell ref="A52:B52"/>
    <mergeCell ref="H7:I7"/>
    <mergeCell ref="A9:I10"/>
    <mergeCell ref="A12:A14"/>
    <mergeCell ref="B12:B14"/>
    <mergeCell ref="C12:C14"/>
    <mergeCell ref="D12:I12"/>
    <mergeCell ref="G13:I13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opLeftCell="A16" workbookViewId="0">
      <selection activeCell="I36" sqref="I36"/>
    </sheetView>
  </sheetViews>
  <sheetFormatPr defaultRowHeight="12.75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9.140625" style="1" customWidth="1"/>
    <col min="11" max="16384" width="9.140625" style="1"/>
  </cols>
  <sheetData>
    <row r="1" spans="1:13" x14ac:dyDescent="0.2">
      <c r="H1" s="18" t="s">
        <v>39</v>
      </c>
      <c r="I1" s="18"/>
    </row>
    <row r="2" spans="1:13" x14ac:dyDescent="0.2">
      <c r="H2" s="18" t="s">
        <v>26</v>
      </c>
      <c r="I2" s="18"/>
    </row>
    <row r="3" spans="1:13" x14ac:dyDescent="0.2">
      <c r="H3" s="18" t="s">
        <v>27</v>
      </c>
      <c r="I3" s="18"/>
    </row>
    <row r="4" spans="1:13" x14ac:dyDescent="0.2">
      <c r="H4" s="18" t="s">
        <v>28</v>
      </c>
      <c r="I4" s="18"/>
    </row>
    <row r="5" spans="1:13" x14ac:dyDescent="0.2">
      <c r="H5" s="18" t="s">
        <v>29</v>
      </c>
      <c r="I5" s="18"/>
    </row>
    <row r="6" spans="1:13" x14ac:dyDescent="0.2">
      <c r="C6" s="2"/>
      <c r="D6" s="2"/>
      <c r="E6" s="2"/>
      <c r="F6" s="2"/>
      <c r="G6" s="2"/>
      <c r="H6" s="18" t="s">
        <v>30</v>
      </c>
      <c r="I6" s="18"/>
    </row>
    <row r="7" spans="1:13" x14ac:dyDescent="0.2">
      <c r="G7" s="2"/>
      <c r="H7" s="18" t="s">
        <v>3</v>
      </c>
      <c r="I7" s="18"/>
    </row>
    <row r="9" spans="1:13" ht="12.75" customHeight="1" x14ac:dyDescent="0.2">
      <c r="A9" s="19" t="s">
        <v>31</v>
      </c>
      <c r="B9" s="19"/>
      <c r="C9" s="19"/>
      <c r="D9" s="19"/>
      <c r="E9" s="19"/>
      <c r="F9" s="19"/>
      <c r="G9" s="19"/>
      <c r="H9" s="19"/>
      <c r="I9" s="19"/>
      <c r="J9" s="3"/>
    </row>
    <row r="10" spans="1:13" ht="30.75" customHeight="1" x14ac:dyDescent="0.2">
      <c r="A10" s="19"/>
      <c r="B10" s="19"/>
      <c r="C10" s="19"/>
      <c r="D10" s="19"/>
      <c r="E10" s="19"/>
      <c r="F10" s="19"/>
      <c r="G10" s="19"/>
      <c r="H10" s="19"/>
      <c r="I10" s="19"/>
      <c r="J10" s="3"/>
    </row>
    <row r="12" spans="1:13" x14ac:dyDescent="0.2">
      <c r="A12" s="20" t="s">
        <v>0</v>
      </c>
      <c r="B12" s="23" t="s">
        <v>1</v>
      </c>
      <c r="C12" s="24" t="s">
        <v>2</v>
      </c>
      <c r="D12" s="23" t="s">
        <v>9</v>
      </c>
      <c r="E12" s="23"/>
      <c r="F12" s="23"/>
      <c r="G12" s="23"/>
      <c r="H12" s="23"/>
      <c r="I12" s="23"/>
    </row>
    <row r="13" spans="1:13" x14ac:dyDescent="0.2">
      <c r="A13" s="21"/>
      <c r="B13" s="23"/>
      <c r="C13" s="25"/>
      <c r="D13" s="4" t="s">
        <v>32</v>
      </c>
      <c r="E13" s="4" t="s">
        <v>33</v>
      </c>
      <c r="F13" s="4" t="s">
        <v>34</v>
      </c>
      <c r="G13" s="23" t="s">
        <v>35</v>
      </c>
      <c r="H13" s="23"/>
      <c r="I13" s="23"/>
    </row>
    <row r="14" spans="1:13" ht="28.5" customHeight="1" x14ac:dyDescent="0.2">
      <c r="A14" s="22"/>
      <c r="B14" s="23"/>
      <c r="C14" s="26"/>
      <c r="D14" s="4"/>
      <c r="E14" s="4"/>
      <c r="F14" s="4"/>
      <c r="G14" s="4" t="s">
        <v>36</v>
      </c>
      <c r="H14" s="4" t="s">
        <v>37</v>
      </c>
      <c r="I14" s="4" t="s">
        <v>38</v>
      </c>
    </row>
    <row r="15" spans="1:13" ht="15.75" customHeight="1" x14ac:dyDescent="0.2">
      <c r="A15" s="5">
        <v>1</v>
      </c>
      <c r="B15" s="6" t="s">
        <v>25</v>
      </c>
      <c r="C15" s="5" t="s">
        <v>40</v>
      </c>
      <c r="D15" s="5"/>
      <c r="E15" s="5"/>
      <c r="F15" s="5"/>
      <c r="G15" s="7">
        <v>21555</v>
      </c>
      <c r="H15" s="7">
        <v>1273</v>
      </c>
      <c r="I15" s="7">
        <v>20319</v>
      </c>
      <c r="J15" s="8"/>
      <c r="K15" s="9"/>
      <c r="L15" s="9"/>
      <c r="M15" s="9"/>
    </row>
    <row r="16" spans="1:13" ht="15.75" customHeight="1" x14ac:dyDescent="0.2">
      <c r="A16" s="5">
        <v>2</v>
      </c>
      <c r="B16" s="6" t="s">
        <v>47</v>
      </c>
      <c r="C16" s="5" t="s">
        <v>40</v>
      </c>
      <c r="D16" s="5"/>
      <c r="E16" s="5"/>
      <c r="F16" s="5"/>
      <c r="G16" s="7">
        <v>11429</v>
      </c>
      <c r="H16" s="7">
        <v>355</v>
      </c>
      <c r="I16" s="7">
        <v>1925</v>
      </c>
      <c r="J16" s="8"/>
      <c r="K16" s="9"/>
      <c r="L16" s="9"/>
      <c r="M16" s="9"/>
    </row>
    <row r="17" spans="1:13" ht="15.75" customHeight="1" x14ac:dyDescent="0.2">
      <c r="A17" s="5">
        <v>3</v>
      </c>
      <c r="B17" s="6" t="s">
        <v>58</v>
      </c>
      <c r="C17" s="5" t="s">
        <v>40</v>
      </c>
      <c r="D17" s="5"/>
      <c r="E17" s="5"/>
      <c r="F17" s="5"/>
      <c r="G17" s="7">
        <v>2625</v>
      </c>
      <c r="H17" s="7"/>
      <c r="I17" s="7">
        <v>180</v>
      </c>
      <c r="J17" s="8"/>
      <c r="K17" s="9"/>
      <c r="L17" s="9"/>
      <c r="M17" s="9"/>
    </row>
    <row r="18" spans="1:13" ht="15.75" customHeight="1" x14ac:dyDescent="0.2">
      <c r="A18" s="5">
        <v>4</v>
      </c>
      <c r="B18" s="6" t="s">
        <v>15</v>
      </c>
      <c r="C18" s="5" t="s">
        <v>40</v>
      </c>
      <c r="D18" s="5"/>
      <c r="E18" s="5"/>
      <c r="F18" s="5"/>
      <c r="G18" s="7">
        <v>40295</v>
      </c>
      <c r="H18" s="7">
        <v>2212</v>
      </c>
      <c r="I18" s="7">
        <v>3397</v>
      </c>
      <c r="J18" s="8"/>
      <c r="K18" s="9"/>
      <c r="L18" s="9"/>
      <c r="M18" s="9"/>
    </row>
    <row r="19" spans="1:13" ht="15.75" customHeight="1" x14ac:dyDescent="0.2">
      <c r="A19" s="5">
        <v>5</v>
      </c>
      <c r="B19" s="6" t="s">
        <v>46</v>
      </c>
      <c r="C19" s="5" t="s">
        <v>40</v>
      </c>
      <c r="D19" s="5"/>
      <c r="E19" s="5"/>
      <c r="F19" s="5"/>
      <c r="G19" s="7">
        <v>5130</v>
      </c>
      <c r="H19" s="7">
        <v>357</v>
      </c>
      <c r="I19" s="7">
        <v>1233</v>
      </c>
      <c r="J19" s="8"/>
      <c r="K19" s="9"/>
      <c r="L19" s="9"/>
      <c r="M19" s="9"/>
    </row>
    <row r="20" spans="1:13" ht="15.75" customHeight="1" x14ac:dyDescent="0.2">
      <c r="A20" s="5">
        <v>6</v>
      </c>
      <c r="B20" s="6" t="s">
        <v>16</v>
      </c>
      <c r="C20" s="5" t="s">
        <v>40</v>
      </c>
      <c r="D20" s="5"/>
      <c r="E20" s="5"/>
      <c r="F20" s="5"/>
      <c r="G20" s="7">
        <v>38539</v>
      </c>
      <c r="H20" s="7">
        <f>3975+8160</f>
        <v>12135</v>
      </c>
      <c r="I20" s="7">
        <v>12421</v>
      </c>
      <c r="J20" s="8"/>
      <c r="K20" s="9"/>
      <c r="L20" s="9"/>
      <c r="M20" s="9"/>
    </row>
    <row r="21" spans="1:13" ht="15.75" customHeight="1" x14ac:dyDescent="0.2">
      <c r="A21" s="5">
        <v>7</v>
      </c>
      <c r="B21" s="6" t="s">
        <v>56</v>
      </c>
      <c r="C21" s="5" t="s">
        <v>40</v>
      </c>
      <c r="D21" s="5"/>
      <c r="E21" s="5"/>
      <c r="F21" s="5"/>
      <c r="G21" s="7">
        <v>10371</v>
      </c>
      <c r="H21" s="7">
        <f>3758+360</f>
        <v>4118</v>
      </c>
      <c r="I21" s="7">
        <v>1134</v>
      </c>
      <c r="J21" s="8"/>
      <c r="K21" s="9"/>
      <c r="L21" s="9"/>
      <c r="M21" s="9"/>
    </row>
    <row r="22" spans="1:13" ht="15.75" customHeight="1" x14ac:dyDescent="0.2">
      <c r="A22" s="5">
        <v>8</v>
      </c>
      <c r="B22" s="6" t="s">
        <v>53</v>
      </c>
      <c r="C22" s="5" t="s">
        <v>40</v>
      </c>
      <c r="D22" s="5"/>
      <c r="E22" s="5"/>
      <c r="F22" s="5"/>
      <c r="G22" s="7">
        <v>6889</v>
      </c>
      <c r="H22" s="7">
        <v>584</v>
      </c>
      <c r="I22" s="7">
        <v>749</v>
      </c>
      <c r="J22" s="8"/>
      <c r="K22" s="9"/>
      <c r="L22" s="9"/>
      <c r="M22" s="9"/>
    </row>
    <row r="23" spans="1:13" ht="15.75" customHeight="1" x14ac:dyDescent="0.2">
      <c r="A23" s="5">
        <v>9</v>
      </c>
      <c r="B23" s="6" t="s">
        <v>57</v>
      </c>
      <c r="C23" s="5" t="s">
        <v>40</v>
      </c>
      <c r="D23" s="5"/>
      <c r="E23" s="5"/>
      <c r="F23" s="5"/>
      <c r="G23" s="7">
        <v>8410</v>
      </c>
      <c r="H23" s="7">
        <f>290+249</f>
        <v>539</v>
      </c>
      <c r="I23" s="7">
        <v>810</v>
      </c>
      <c r="J23" s="8"/>
      <c r="K23" s="9"/>
      <c r="L23" s="9"/>
      <c r="M23" s="9"/>
    </row>
    <row r="24" spans="1:13" ht="15.75" customHeight="1" x14ac:dyDescent="0.2">
      <c r="A24" s="5">
        <v>10</v>
      </c>
      <c r="B24" s="6" t="s">
        <v>59</v>
      </c>
      <c r="C24" s="5" t="s">
        <v>40</v>
      </c>
      <c r="D24" s="5"/>
      <c r="E24" s="5"/>
      <c r="F24" s="5"/>
      <c r="G24" s="7">
        <v>2606</v>
      </c>
      <c r="H24" s="7">
        <v>134</v>
      </c>
      <c r="I24" s="7">
        <v>582</v>
      </c>
      <c r="J24" s="8"/>
      <c r="K24" s="9"/>
      <c r="L24" s="9"/>
      <c r="M24" s="9"/>
    </row>
    <row r="25" spans="1:13" ht="15.75" customHeight="1" x14ac:dyDescent="0.2">
      <c r="A25" s="5">
        <v>11</v>
      </c>
      <c r="B25" s="6" t="s">
        <v>45</v>
      </c>
      <c r="C25" s="5" t="s">
        <v>40</v>
      </c>
      <c r="D25" s="5"/>
      <c r="E25" s="5"/>
      <c r="F25" s="5"/>
      <c r="G25" s="7">
        <v>8122</v>
      </c>
      <c r="H25" s="7"/>
      <c r="I25" s="7">
        <v>3001</v>
      </c>
      <c r="J25" s="8"/>
      <c r="K25" s="9"/>
      <c r="L25" s="9"/>
      <c r="M25" s="9"/>
    </row>
    <row r="26" spans="1:13" ht="15.75" customHeight="1" x14ac:dyDescent="0.2">
      <c r="A26" s="5">
        <v>12</v>
      </c>
      <c r="B26" s="6" t="s">
        <v>14</v>
      </c>
      <c r="C26" s="5" t="s">
        <v>40</v>
      </c>
      <c r="D26" s="5"/>
      <c r="E26" s="5"/>
      <c r="F26" s="5"/>
      <c r="G26" s="7">
        <v>54387</v>
      </c>
      <c r="H26" s="7">
        <f>9544+1165</f>
        <v>10709</v>
      </c>
      <c r="I26" s="7">
        <v>9320</v>
      </c>
      <c r="J26" s="8"/>
      <c r="K26" s="9"/>
      <c r="L26" s="9"/>
      <c r="M26" s="9"/>
    </row>
    <row r="27" spans="1:13" ht="15.75" customHeight="1" x14ac:dyDescent="0.2">
      <c r="A27" s="5">
        <v>13</v>
      </c>
      <c r="B27" s="6" t="s">
        <v>51</v>
      </c>
      <c r="C27" s="5" t="s">
        <v>40</v>
      </c>
      <c r="D27" s="5"/>
      <c r="E27" s="5"/>
      <c r="F27" s="5"/>
      <c r="G27" s="7">
        <v>13497</v>
      </c>
      <c r="H27" s="7">
        <v>437</v>
      </c>
      <c r="I27" s="7">
        <v>1777</v>
      </c>
      <c r="J27" s="8"/>
      <c r="K27" s="9"/>
      <c r="L27" s="9"/>
      <c r="M27" s="9"/>
    </row>
    <row r="28" spans="1:13" ht="15.75" customHeight="1" x14ac:dyDescent="0.2">
      <c r="A28" s="5">
        <v>14</v>
      </c>
      <c r="B28" s="6" t="s">
        <v>18</v>
      </c>
      <c r="C28" s="5" t="s">
        <v>40</v>
      </c>
      <c r="D28" s="5"/>
      <c r="E28" s="5"/>
      <c r="F28" s="5"/>
      <c r="G28" s="7">
        <v>47856</v>
      </c>
      <c r="H28" s="7">
        <v>3438</v>
      </c>
      <c r="I28" s="7">
        <v>4110</v>
      </c>
      <c r="J28" s="8"/>
      <c r="K28" s="9"/>
      <c r="L28" s="9"/>
      <c r="M28" s="9"/>
    </row>
    <row r="29" spans="1:13" ht="15.75" customHeight="1" x14ac:dyDescent="0.2">
      <c r="A29" s="5">
        <v>15</v>
      </c>
      <c r="B29" s="10" t="s">
        <v>60</v>
      </c>
      <c r="C29" s="5" t="s">
        <v>40</v>
      </c>
      <c r="D29" s="5"/>
      <c r="E29" s="5"/>
      <c r="F29" s="5"/>
      <c r="G29" s="7">
        <v>3751</v>
      </c>
      <c r="H29" s="7">
        <v>100</v>
      </c>
      <c r="I29" s="7">
        <v>310</v>
      </c>
      <c r="J29" s="8"/>
      <c r="K29" s="9"/>
      <c r="L29" s="9"/>
      <c r="M29" s="9"/>
    </row>
    <row r="30" spans="1:13" ht="15.75" customHeight="1" x14ac:dyDescent="0.2">
      <c r="A30" s="5">
        <v>16</v>
      </c>
      <c r="B30" s="10" t="s">
        <v>17</v>
      </c>
      <c r="C30" s="5" t="s">
        <v>40</v>
      </c>
      <c r="D30" s="5"/>
      <c r="E30" s="5"/>
      <c r="F30" s="5"/>
      <c r="G30" s="7">
        <v>55005</v>
      </c>
      <c r="H30" s="7">
        <f>1514+41907</f>
        <v>43421</v>
      </c>
      <c r="I30" s="7">
        <v>5110</v>
      </c>
      <c r="J30" s="8"/>
      <c r="K30" s="9"/>
      <c r="L30" s="9"/>
      <c r="M30" s="9"/>
    </row>
    <row r="31" spans="1:13" ht="15.75" customHeight="1" x14ac:dyDescent="0.2">
      <c r="A31" s="5">
        <v>17</v>
      </c>
      <c r="B31" s="10" t="s">
        <v>61</v>
      </c>
      <c r="C31" s="5" t="s">
        <v>40</v>
      </c>
      <c r="D31" s="5"/>
      <c r="E31" s="5"/>
      <c r="F31" s="5"/>
      <c r="G31" s="7">
        <v>6583</v>
      </c>
      <c r="H31" s="7">
        <v>385</v>
      </c>
      <c r="I31" s="7">
        <v>512</v>
      </c>
      <c r="J31" s="8"/>
      <c r="K31" s="9"/>
      <c r="L31" s="9"/>
      <c r="M31" s="9"/>
    </row>
    <row r="32" spans="1:13" ht="15.75" customHeight="1" x14ac:dyDescent="0.2">
      <c r="A32" s="5">
        <v>18</v>
      </c>
      <c r="B32" s="6" t="s">
        <v>41</v>
      </c>
      <c r="C32" s="5" t="s">
        <v>40</v>
      </c>
      <c r="D32" s="5"/>
      <c r="E32" s="5"/>
      <c r="F32" s="5"/>
      <c r="G32" s="7">
        <v>25304</v>
      </c>
      <c r="H32" s="7">
        <f>502+13017</f>
        <v>13519</v>
      </c>
      <c r="I32" s="7">
        <v>1634</v>
      </c>
      <c r="J32" s="8"/>
      <c r="K32" s="9"/>
      <c r="L32" s="9"/>
      <c r="M32" s="9"/>
    </row>
    <row r="33" spans="1:13" ht="15.75" customHeight="1" x14ac:dyDescent="0.2">
      <c r="A33" s="5">
        <v>19</v>
      </c>
      <c r="B33" s="6" t="s">
        <v>62</v>
      </c>
      <c r="C33" s="5" t="s">
        <v>40</v>
      </c>
      <c r="D33" s="5"/>
      <c r="E33" s="5"/>
      <c r="F33" s="5"/>
      <c r="G33" s="7">
        <v>11460</v>
      </c>
      <c r="H33" s="7">
        <v>123</v>
      </c>
      <c r="I33" s="7">
        <v>1884</v>
      </c>
      <c r="J33" s="8"/>
      <c r="K33" s="9"/>
      <c r="L33" s="9"/>
      <c r="M33" s="9"/>
    </row>
    <row r="34" spans="1:13" ht="15.75" customHeight="1" x14ac:dyDescent="0.2">
      <c r="A34" s="5">
        <v>20</v>
      </c>
      <c r="B34" s="6" t="s">
        <v>49</v>
      </c>
      <c r="C34" s="5" t="s">
        <v>40</v>
      </c>
      <c r="D34" s="5"/>
      <c r="E34" s="5"/>
      <c r="F34" s="5"/>
      <c r="G34" s="7">
        <v>1084</v>
      </c>
      <c r="H34" s="7"/>
      <c r="I34" s="7">
        <v>14</v>
      </c>
      <c r="J34" s="8"/>
      <c r="K34" s="9"/>
      <c r="L34" s="9"/>
      <c r="M34" s="9"/>
    </row>
    <row r="35" spans="1:13" ht="15.75" customHeight="1" x14ac:dyDescent="0.2">
      <c r="A35" s="5">
        <v>21</v>
      </c>
      <c r="B35" s="6" t="s">
        <v>20</v>
      </c>
      <c r="C35" s="5" t="s">
        <v>40</v>
      </c>
      <c r="D35" s="5"/>
      <c r="E35" s="5"/>
      <c r="F35" s="5"/>
      <c r="G35" s="7">
        <v>45293</v>
      </c>
      <c r="H35" s="7">
        <v>4514</v>
      </c>
      <c r="I35" s="7">
        <v>8671</v>
      </c>
      <c r="J35" s="8"/>
      <c r="K35" s="9"/>
      <c r="L35" s="9"/>
      <c r="M35" s="9"/>
    </row>
    <row r="36" spans="1:13" ht="15.75" customHeight="1" x14ac:dyDescent="0.2">
      <c r="A36" s="5">
        <v>22</v>
      </c>
      <c r="B36" s="6" t="s">
        <v>22</v>
      </c>
      <c r="C36" s="5" t="s">
        <v>40</v>
      </c>
      <c r="D36" s="5"/>
      <c r="E36" s="5"/>
      <c r="F36" s="5"/>
      <c r="G36" s="7">
        <v>86416</v>
      </c>
      <c r="H36" s="7">
        <f>20692+50-4080</f>
        <v>16662</v>
      </c>
      <c r="I36" s="7">
        <f>7173+4080</f>
        <v>11253</v>
      </c>
      <c r="J36" s="8"/>
      <c r="K36" s="9"/>
      <c r="L36" s="9"/>
      <c r="M36" s="9"/>
    </row>
    <row r="37" spans="1:13" ht="15.75" customHeight="1" x14ac:dyDescent="0.2">
      <c r="A37" s="5">
        <v>23</v>
      </c>
      <c r="B37" s="6" t="s">
        <v>55</v>
      </c>
      <c r="C37" s="5" t="s">
        <v>40</v>
      </c>
      <c r="D37" s="5"/>
      <c r="E37" s="5"/>
      <c r="F37" s="5"/>
      <c r="G37" s="7">
        <v>53983</v>
      </c>
      <c r="H37" s="7">
        <f>4565+14300</f>
        <v>18865</v>
      </c>
      <c r="I37" s="7">
        <v>39186</v>
      </c>
      <c r="J37" s="8"/>
      <c r="K37" s="9"/>
      <c r="L37" s="9"/>
      <c r="M37" s="9"/>
    </row>
    <row r="38" spans="1:13" ht="15.75" customHeight="1" x14ac:dyDescent="0.2">
      <c r="A38" s="5">
        <v>24</v>
      </c>
      <c r="B38" s="6" t="s">
        <v>19</v>
      </c>
      <c r="C38" s="5" t="s">
        <v>40</v>
      </c>
      <c r="D38" s="5"/>
      <c r="E38" s="5"/>
      <c r="F38" s="5"/>
      <c r="G38" s="7">
        <v>24479</v>
      </c>
      <c r="H38" s="7">
        <f>3631+11685</f>
        <v>15316</v>
      </c>
      <c r="I38" s="7">
        <v>4996</v>
      </c>
      <c r="J38" s="8"/>
      <c r="K38" s="9"/>
      <c r="L38" s="9"/>
      <c r="M38" s="9"/>
    </row>
    <row r="39" spans="1:13" ht="15.75" customHeight="1" x14ac:dyDescent="0.2">
      <c r="A39" s="5">
        <v>25</v>
      </c>
      <c r="B39" s="6" t="s">
        <v>24</v>
      </c>
      <c r="C39" s="5" t="s">
        <v>40</v>
      </c>
      <c r="D39" s="5"/>
      <c r="E39" s="5"/>
      <c r="F39" s="5"/>
      <c r="G39" s="7">
        <v>69551</v>
      </c>
      <c r="H39" s="7">
        <f>12846+1572</f>
        <v>14418</v>
      </c>
      <c r="I39" s="7">
        <v>4554</v>
      </c>
      <c r="J39" s="8"/>
      <c r="K39" s="9"/>
      <c r="L39" s="9"/>
      <c r="M39" s="9"/>
    </row>
    <row r="40" spans="1:13" ht="15.75" customHeight="1" x14ac:dyDescent="0.2">
      <c r="A40" s="5">
        <v>26</v>
      </c>
      <c r="B40" s="6" t="s">
        <v>48</v>
      </c>
      <c r="C40" s="5" t="s">
        <v>40</v>
      </c>
      <c r="D40" s="5"/>
      <c r="E40" s="5"/>
      <c r="F40" s="5"/>
      <c r="G40" s="7">
        <v>3039</v>
      </c>
      <c r="H40" s="7"/>
      <c r="I40" s="7">
        <v>35</v>
      </c>
      <c r="J40" s="8"/>
      <c r="K40" s="9"/>
      <c r="L40" s="9"/>
      <c r="M40" s="9"/>
    </row>
    <row r="41" spans="1:13" ht="15.75" customHeight="1" x14ac:dyDescent="0.2">
      <c r="A41" s="5">
        <v>27</v>
      </c>
      <c r="B41" s="6" t="s">
        <v>42</v>
      </c>
      <c r="C41" s="5" t="s">
        <v>40</v>
      </c>
      <c r="D41" s="5"/>
      <c r="E41" s="5"/>
      <c r="F41" s="5"/>
      <c r="G41" s="7">
        <v>6213</v>
      </c>
      <c r="H41" s="7">
        <v>226</v>
      </c>
      <c r="I41" s="7">
        <v>748</v>
      </c>
      <c r="J41" s="8"/>
      <c r="K41" s="9"/>
      <c r="L41" s="9"/>
      <c r="M41" s="9"/>
    </row>
    <row r="42" spans="1:13" ht="15.75" customHeight="1" x14ac:dyDescent="0.2">
      <c r="A42" s="5">
        <v>28</v>
      </c>
      <c r="B42" s="6" t="s">
        <v>54</v>
      </c>
      <c r="C42" s="5" t="s">
        <v>40</v>
      </c>
      <c r="D42" s="5"/>
      <c r="E42" s="5"/>
      <c r="F42" s="5"/>
      <c r="G42" s="7">
        <v>5493</v>
      </c>
      <c r="H42" s="7">
        <v>1437</v>
      </c>
      <c r="I42" s="7">
        <v>560</v>
      </c>
      <c r="J42" s="8"/>
      <c r="K42" s="9"/>
      <c r="L42" s="9"/>
      <c r="M42" s="9"/>
    </row>
    <row r="43" spans="1:13" ht="15.75" customHeight="1" x14ac:dyDescent="0.2">
      <c r="A43" s="5">
        <v>29</v>
      </c>
      <c r="B43" s="6" t="s">
        <v>43</v>
      </c>
      <c r="C43" s="5" t="s">
        <v>40</v>
      </c>
      <c r="D43" s="5"/>
      <c r="E43" s="5"/>
      <c r="F43" s="5"/>
      <c r="G43" s="7">
        <v>7492</v>
      </c>
      <c r="H43" s="7">
        <v>50</v>
      </c>
      <c r="I43" s="7">
        <v>479</v>
      </c>
      <c r="J43" s="8"/>
      <c r="K43" s="9"/>
      <c r="L43" s="9"/>
      <c r="M43" s="9"/>
    </row>
    <row r="44" spans="1:13" ht="15.75" customHeight="1" x14ac:dyDescent="0.2">
      <c r="A44" s="5">
        <v>30</v>
      </c>
      <c r="B44" s="6" t="s">
        <v>63</v>
      </c>
      <c r="C44" s="5" t="s">
        <v>40</v>
      </c>
      <c r="D44" s="5"/>
      <c r="E44" s="5"/>
      <c r="F44" s="5"/>
      <c r="G44" s="7">
        <v>22772</v>
      </c>
      <c r="H44" s="7">
        <f>5418+220</f>
        <v>5638</v>
      </c>
      <c r="I44" s="7">
        <v>5567</v>
      </c>
      <c r="J44" s="8"/>
      <c r="K44" s="9"/>
      <c r="L44" s="9"/>
      <c r="M44" s="9"/>
    </row>
    <row r="45" spans="1:13" ht="15.75" customHeight="1" x14ac:dyDescent="0.2">
      <c r="A45" s="5">
        <v>31</v>
      </c>
      <c r="B45" s="6" t="s">
        <v>64</v>
      </c>
      <c r="C45" s="5" t="s">
        <v>40</v>
      </c>
      <c r="D45" s="5"/>
      <c r="E45" s="5"/>
      <c r="F45" s="5"/>
      <c r="G45" s="7">
        <v>2042</v>
      </c>
      <c r="H45" s="7"/>
      <c r="I45" s="7">
        <v>142</v>
      </c>
      <c r="J45" s="8"/>
      <c r="K45" s="9"/>
      <c r="L45" s="9"/>
      <c r="M45" s="9"/>
    </row>
    <row r="46" spans="1:13" ht="15.75" customHeight="1" x14ac:dyDescent="0.2">
      <c r="A46" s="5">
        <v>32</v>
      </c>
      <c r="B46" s="10" t="s">
        <v>65</v>
      </c>
      <c r="C46" s="5" t="s">
        <v>40</v>
      </c>
      <c r="D46" s="5"/>
      <c r="E46" s="5"/>
      <c r="F46" s="5"/>
      <c r="G46" s="7">
        <v>40947</v>
      </c>
      <c r="H46" s="7">
        <f>4306+4033</f>
        <v>8339</v>
      </c>
      <c r="I46" s="7">
        <v>6643</v>
      </c>
      <c r="J46" s="8"/>
      <c r="K46" s="9"/>
      <c r="L46" s="9"/>
      <c r="M46" s="9"/>
    </row>
    <row r="47" spans="1:13" ht="15.75" customHeight="1" x14ac:dyDescent="0.2">
      <c r="A47" s="5">
        <v>33</v>
      </c>
      <c r="B47" s="10" t="s">
        <v>52</v>
      </c>
      <c r="C47" s="5" t="s">
        <v>40</v>
      </c>
      <c r="D47" s="5"/>
      <c r="E47" s="5"/>
      <c r="F47" s="5"/>
      <c r="G47" s="7">
        <v>17218</v>
      </c>
      <c r="H47" s="7">
        <v>1857</v>
      </c>
      <c r="I47" s="7">
        <v>3883</v>
      </c>
      <c r="J47" s="8"/>
      <c r="K47" s="9"/>
      <c r="L47" s="9"/>
      <c r="M47" s="9"/>
    </row>
    <row r="48" spans="1:13" ht="15.75" customHeight="1" x14ac:dyDescent="0.2">
      <c r="A48" s="5">
        <v>34</v>
      </c>
      <c r="B48" s="10" t="s">
        <v>21</v>
      </c>
      <c r="C48" s="5" t="s">
        <v>40</v>
      </c>
      <c r="D48" s="5"/>
      <c r="E48" s="5"/>
      <c r="F48" s="5"/>
      <c r="G48" s="7">
        <v>45467</v>
      </c>
      <c r="H48" s="7">
        <v>5144</v>
      </c>
      <c r="I48" s="7">
        <v>11884</v>
      </c>
      <c r="J48" s="8"/>
      <c r="K48" s="9"/>
      <c r="L48" s="9"/>
      <c r="M48" s="9"/>
    </row>
    <row r="49" spans="1:13" ht="15.75" customHeight="1" x14ac:dyDescent="0.2">
      <c r="A49" s="5">
        <v>35</v>
      </c>
      <c r="B49" s="10" t="s">
        <v>50</v>
      </c>
      <c r="C49" s="5" t="s">
        <v>40</v>
      </c>
      <c r="D49" s="5"/>
      <c r="E49" s="5"/>
      <c r="F49" s="5"/>
      <c r="G49" s="7">
        <v>6711</v>
      </c>
      <c r="H49" s="7">
        <v>664</v>
      </c>
      <c r="I49" s="7">
        <v>1144</v>
      </c>
      <c r="J49" s="8"/>
      <c r="K49" s="9"/>
      <c r="L49" s="9"/>
      <c r="M49" s="9"/>
    </row>
    <row r="50" spans="1:13" ht="15.75" customHeight="1" x14ac:dyDescent="0.2">
      <c r="A50" s="5">
        <v>36</v>
      </c>
      <c r="B50" s="10" t="s">
        <v>23</v>
      </c>
      <c r="C50" s="5" t="s">
        <v>40</v>
      </c>
      <c r="D50" s="5"/>
      <c r="E50" s="5"/>
      <c r="F50" s="5"/>
      <c r="G50" s="7">
        <v>18502</v>
      </c>
      <c r="H50" s="7">
        <v>2366</v>
      </c>
      <c r="I50" s="7">
        <v>4501</v>
      </c>
      <c r="J50" s="8"/>
      <c r="K50" s="9"/>
      <c r="L50" s="9"/>
      <c r="M50" s="9"/>
    </row>
    <row r="51" spans="1:13" ht="15.75" customHeight="1" x14ac:dyDescent="0.2">
      <c r="A51" s="5">
        <v>37</v>
      </c>
      <c r="B51" s="10" t="s">
        <v>44</v>
      </c>
      <c r="C51" s="5" t="s">
        <v>40</v>
      </c>
      <c r="D51" s="5"/>
      <c r="E51" s="5"/>
      <c r="F51" s="5"/>
      <c r="G51" s="7">
        <v>8500</v>
      </c>
      <c r="H51" s="7"/>
      <c r="I51" s="7">
        <v>590</v>
      </c>
      <c r="J51" s="8"/>
      <c r="K51" s="9"/>
      <c r="L51" s="9"/>
      <c r="M51" s="9"/>
    </row>
    <row r="52" spans="1:13" ht="13.5" customHeight="1" x14ac:dyDescent="0.2">
      <c r="A52" s="17" t="s">
        <v>4</v>
      </c>
      <c r="B52" s="17"/>
      <c r="C52" s="11" t="s">
        <v>40</v>
      </c>
      <c r="D52" s="12" t="s">
        <v>66</v>
      </c>
      <c r="E52" s="12" t="s">
        <v>66</v>
      </c>
      <c r="F52" s="12" t="s">
        <v>66</v>
      </c>
      <c r="G52" s="12">
        <f>SUM(G15:G51)</f>
        <v>839016</v>
      </c>
      <c r="H52" s="12">
        <f t="shared" ref="H52:I52" si="0">SUM(H15:H51)</f>
        <v>189335</v>
      </c>
      <c r="I52" s="12">
        <f t="shared" si="0"/>
        <v>175258</v>
      </c>
    </row>
    <row r="53" spans="1:13" x14ac:dyDescent="0.2">
      <c r="G53" s="13"/>
      <c r="H53" s="13"/>
      <c r="I53" s="13"/>
      <c r="J53" s="8"/>
    </row>
    <row r="54" spans="1:13" x14ac:dyDescent="0.2">
      <c r="G54" s="13"/>
      <c r="H54" s="13"/>
      <c r="I54" s="13"/>
    </row>
    <row r="58" spans="1:13" x14ac:dyDescent="0.2">
      <c r="C58" s="14"/>
      <c r="D58" s="14"/>
      <c r="E58" s="14"/>
      <c r="F58" s="14"/>
    </row>
  </sheetData>
  <mergeCells count="14">
    <mergeCell ref="H6:I6"/>
    <mergeCell ref="H1:I1"/>
    <mergeCell ref="H2:I2"/>
    <mergeCell ref="H3:I3"/>
    <mergeCell ref="H4:I4"/>
    <mergeCell ref="H5:I5"/>
    <mergeCell ref="A52:B52"/>
    <mergeCell ref="H7:I7"/>
    <mergeCell ref="A9:I10"/>
    <mergeCell ref="A12:A14"/>
    <mergeCell ref="B12:B14"/>
    <mergeCell ref="C12:C14"/>
    <mergeCell ref="D12:I12"/>
    <mergeCell ref="G13:I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2021</vt:lpstr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econ06</cp:lastModifiedBy>
  <cp:lastPrinted>2021-03-04T16:01:59Z</cp:lastPrinted>
  <dcterms:created xsi:type="dcterms:W3CDTF">2010-03-12T06:02:23Z</dcterms:created>
  <dcterms:modified xsi:type="dcterms:W3CDTF">2022-01-27T10:47:43Z</dcterms:modified>
</cp:coreProperties>
</file>